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codeName="ThisWorkbook" hidePivotFieldList="1" autoCompressPictures="0"/>
  <workbookProtection workbookPassword="ED78" lockStructure="1"/>
  <bookViews>
    <workbookView xWindow="11120" yWindow="240" windowWidth="17420" windowHeight="15620" tabRatio="500" firstSheet="2" activeTab="2"/>
  </bookViews>
  <sheets>
    <sheet name="Atletas" sheetId="1" state="hidden" r:id="rId1"/>
    <sheet name="Dados_2" sheetId="4" state="hidden" r:id="rId2"/>
    <sheet name="Inscr_por_NOME" sheetId="3" r:id="rId3"/>
  </sheets>
  <definedNames>
    <definedName name="_xlnm._FilterDatabase" localSheetId="0">Atletas!$B$1:$E$1500</definedName>
    <definedName name="ACDSJ">Atletas!$O$4:$O$224</definedName>
    <definedName name="ADRAP">Atletas!$R$4:$R$224</definedName>
    <definedName name="AJS">Atletas!$U$4:$U$224</definedName>
    <definedName name="CAF">Atletas!$X$4:$X$224</definedName>
    <definedName name="CFA">Atletas!$AA$4:$AA$224</definedName>
    <definedName name="Clubes">OFFSET(Dados_2!$A$2,0,0,COUNTA(Dados_2!$A:$A)-1,1)</definedName>
    <definedName name="ClubesPista">Dados_2!$F$2:$F$11</definedName>
    <definedName name="CSM">Atletas!$AD$4:$AD$224</definedName>
    <definedName name="GDE">Atletas!$AG$4:$AG$224</definedName>
    <definedName name="LCM">Atletas!$AJ$4:$AJ$224</definedName>
    <definedName name="_xlnm.Print_Area" localSheetId="2">Inscr_por_NOME!$A$1:$G$71</definedName>
    <definedName name="_xlnm.Print_Titles" localSheetId="2">Inscr_por_NOME!$1:$9</definedName>
    <definedName name="Provas">Dados_2!$D$2:$D$92</definedName>
    <definedName name="ZAPCAR">Atletas!$AM$4:$AM$224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" i="3" l="1"/>
  <c r="C71" i="3"/>
  <c r="D71" i="3"/>
  <c r="C70" i="3"/>
  <c r="D70" i="3"/>
  <c r="C69" i="3"/>
  <c r="D69" i="3"/>
  <c r="C68" i="3"/>
  <c r="D68" i="3"/>
  <c r="C67" i="3"/>
  <c r="D67" i="3"/>
  <c r="C66" i="3"/>
  <c r="D66" i="3"/>
  <c r="C65" i="3"/>
  <c r="D65" i="3"/>
  <c r="C64" i="3"/>
  <c r="D64" i="3"/>
  <c r="C63" i="3"/>
  <c r="D63" i="3"/>
  <c r="C62" i="3"/>
  <c r="D62" i="3"/>
  <c r="C61" i="3"/>
  <c r="D61" i="3"/>
  <c r="C60" i="3"/>
  <c r="D60" i="3"/>
  <c r="C59" i="3"/>
  <c r="D59" i="3"/>
  <c r="C58" i="3"/>
  <c r="D58" i="3"/>
  <c r="C57" i="3"/>
  <c r="D57" i="3"/>
  <c r="C56" i="3"/>
  <c r="D56" i="3"/>
  <c r="C55" i="3"/>
  <c r="D55" i="3"/>
  <c r="C54" i="3"/>
  <c r="D54" i="3"/>
  <c r="C53" i="3"/>
  <c r="D53" i="3"/>
  <c r="C52" i="3"/>
  <c r="D52" i="3"/>
  <c r="C51" i="3"/>
  <c r="D51" i="3"/>
  <c r="C50" i="3"/>
  <c r="D50" i="3"/>
  <c r="C49" i="3"/>
  <c r="D49" i="3"/>
  <c r="C48" i="3"/>
  <c r="D48" i="3"/>
  <c r="C47" i="3"/>
  <c r="D47" i="3"/>
  <c r="C46" i="3"/>
  <c r="D46" i="3"/>
  <c r="C45" i="3"/>
  <c r="D45" i="3"/>
  <c r="C44" i="3"/>
  <c r="D44" i="3"/>
  <c r="C43" i="3"/>
  <c r="D43" i="3"/>
  <c r="C42" i="3"/>
  <c r="D42" i="3"/>
  <c r="C41" i="3"/>
  <c r="D41" i="3"/>
  <c r="C40" i="3"/>
  <c r="D40" i="3"/>
  <c r="C39" i="3"/>
  <c r="D39" i="3"/>
  <c r="C38" i="3"/>
  <c r="D38" i="3"/>
  <c r="C37" i="3"/>
  <c r="D37" i="3"/>
  <c r="C36" i="3"/>
  <c r="D36" i="3"/>
  <c r="C35" i="3"/>
  <c r="D35" i="3"/>
  <c r="C34" i="3"/>
  <c r="D34" i="3"/>
  <c r="C33" i="3"/>
  <c r="D33" i="3"/>
  <c r="C32" i="3"/>
  <c r="D32" i="3"/>
  <c r="C31" i="3"/>
  <c r="D31" i="3"/>
  <c r="C30" i="3"/>
  <c r="D30" i="3"/>
  <c r="C29" i="3"/>
  <c r="D29" i="3"/>
  <c r="C28" i="3"/>
  <c r="D28" i="3"/>
  <c r="C27" i="3"/>
  <c r="D27" i="3"/>
  <c r="C26" i="3"/>
  <c r="D26" i="3"/>
  <c r="C25" i="3"/>
  <c r="D25" i="3"/>
  <c r="C24" i="3"/>
  <c r="D24" i="3"/>
  <c r="C23" i="3"/>
  <c r="D23" i="3"/>
  <c r="C22" i="3"/>
  <c r="D22" i="3"/>
  <c r="C21" i="3"/>
  <c r="D21" i="3"/>
  <c r="C20" i="3"/>
  <c r="D20" i="3"/>
  <c r="C19" i="3"/>
  <c r="D19" i="3"/>
  <c r="C18" i="3"/>
  <c r="D18" i="3"/>
  <c r="C17" i="3"/>
  <c r="D17" i="3"/>
  <c r="C16" i="3"/>
  <c r="D16" i="3"/>
  <c r="C15" i="3"/>
  <c r="D15" i="3"/>
  <c r="C14" i="3"/>
  <c r="D14" i="3"/>
  <c r="C13" i="3"/>
  <c r="D13" i="3"/>
  <c r="C12" i="3"/>
  <c r="D12" i="3"/>
  <c r="C11" i="3"/>
  <c r="D11" i="3"/>
  <c r="D10" i="3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10" i="3"/>
  <c r="I8" i="3"/>
  <c r="I120" i="3"/>
  <c r="J12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J81" i="3"/>
  <c r="I82" i="3"/>
  <c r="J82" i="3"/>
  <c r="I83" i="3"/>
  <c r="J83" i="3"/>
  <c r="I84" i="3"/>
  <c r="J84" i="3"/>
  <c r="I85" i="3"/>
  <c r="J85" i="3"/>
  <c r="I86" i="3"/>
  <c r="J86" i="3"/>
  <c r="I87" i="3"/>
  <c r="J87" i="3"/>
  <c r="I88" i="3"/>
  <c r="J88" i="3"/>
  <c r="I89" i="3"/>
  <c r="J89" i="3"/>
  <c r="I90" i="3"/>
  <c r="J90" i="3"/>
  <c r="I91" i="3"/>
  <c r="J91" i="3"/>
  <c r="I92" i="3"/>
  <c r="J92" i="3"/>
  <c r="I93" i="3"/>
  <c r="J93" i="3"/>
  <c r="I94" i="3"/>
  <c r="J94" i="3"/>
  <c r="I95" i="3"/>
  <c r="J95" i="3"/>
  <c r="I96" i="3"/>
  <c r="J96" i="3"/>
  <c r="I97" i="3"/>
  <c r="J97" i="3"/>
  <c r="I98" i="3"/>
  <c r="J98" i="3"/>
  <c r="I99" i="3"/>
  <c r="J99" i="3"/>
  <c r="I100" i="3"/>
  <c r="J100" i="3"/>
  <c r="I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J117" i="3"/>
  <c r="I118" i="3"/>
  <c r="J118" i="3"/>
  <c r="I119" i="3"/>
  <c r="J119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10" i="3"/>
  <c r="J10" i="3"/>
  <c r="J8" i="3"/>
  <c r="C6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8" i="3"/>
  <c r="K10" i="3"/>
</calcChain>
</file>

<file path=xl/sharedStrings.xml><?xml version="1.0" encoding="utf-8"?>
<sst xmlns="http://schemas.openxmlformats.org/spreadsheetml/2006/main" count="4533" uniqueCount="368">
  <si>
    <t>Dorsal</t>
  </si>
  <si>
    <t>Apelido</t>
  </si>
  <si>
    <t>Sexo</t>
  </si>
  <si>
    <t>Clube</t>
  </si>
  <si>
    <t>INSTRUÇÕES:</t>
  </si>
  <si>
    <t>Data:</t>
  </si>
  <si>
    <t>Clube:</t>
  </si>
  <si>
    <t>Data Nasc.</t>
  </si>
  <si>
    <t>DN</t>
  </si>
  <si>
    <t>C_Designação</t>
  </si>
  <si>
    <t>Competição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</si>
  <si>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</si>
  <si>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</si>
  <si>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</si>
  <si>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</si>
  <si>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</si>
  <si>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</si>
  <si>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</si>
  <si>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</si>
  <si>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</si>
  <si>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</si>
  <si>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</si>
  <si>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</si>
  <si>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</si>
  <si>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</si>
  <si>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</si>
  <si>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</si>
  <si>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</si>
  <si>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</si>
  <si>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</si>
  <si>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</si>
  <si>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</si>
  <si>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</si>
  <si>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</si>
  <si>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</si>
  <si>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</si>
  <si>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</si>
  <si>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</si>
  <si>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</si>
  <si>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</si>
  <si>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</si>
  <si>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</si>
  <si>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</si>
  <si>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</si>
  <si>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</si>
  <si>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</si>
  <si>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</si>
  <si>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</si>
  <si>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</si>
  <si>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</si>
  <si>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</si>
  <si>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</si>
  <si>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</si>
  <si>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Triplo</t>
  </si>
  <si>
    <t>Quádruplo-A</t>
  </si>
  <si>
    <t>Quádruplo-B</t>
  </si>
  <si>
    <t>Vara em Dist.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</si>
  <si>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</si>
  <si>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</si>
  <si>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</si>
  <si>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</si>
  <si>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</si>
  <si>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</si>
  <si>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</si>
  <si>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</si>
  <si>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</si>
  <si>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</si>
  <si>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</si>
  <si>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</si>
  <si>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</si>
  <si>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</si>
  <si>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</si>
  <si>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</si>
  <si>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</si>
  <si>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</si>
  <si>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</si>
  <si>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</si>
  <si>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</si>
  <si>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</si>
  <si>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</si>
  <si>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Triatlo Inf</t>
  </si>
  <si>
    <t>Triatlo Inic</t>
  </si>
  <si>
    <t>Triatlo Juv</t>
  </si>
  <si>
    <t>Pentatlo Inf</t>
  </si>
  <si>
    <t>Pentatlo</t>
  </si>
  <si>
    <t>Pentatlo Juv</t>
  </si>
  <si>
    <t>Heptatlo Inic</t>
  </si>
  <si>
    <t>Heptatlo Juv</t>
  </si>
  <si>
    <t>Heptatlo</t>
  </si>
  <si>
    <t>Octatlo Juv</t>
  </si>
  <si>
    <t>Decatlo Jun</t>
  </si>
  <si>
    <t>Decatlo</t>
  </si>
  <si>
    <t>3 000m Mx</t>
  </si>
  <si>
    <t>4 000m Mx</t>
  </si>
  <si>
    <t>5 000m Mx</t>
  </si>
  <si>
    <t>10 000m Mx</t>
  </si>
  <si>
    <t>Clubes</t>
  </si>
  <si>
    <t>LCM-M</t>
  </si>
  <si>
    <t>Row Labels</t>
  </si>
  <si>
    <t>Sum of Dorsal</t>
  </si>
  <si>
    <t>ACDSJ</t>
  </si>
  <si>
    <t>ADRAP</t>
  </si>
  <si>
    <t>Total</t>
  </si>
  <si>
    <t>AJS</t>
  </si>
  <si>
    <t>CFA-M</t>
  </si>
  <si>
    <t>CSM</t>
  </si>
  <si>
    <t>GDE</t>
  </si>
  <si>
    <t xml:space="preserve"> </t>
  </si>
  <si>
    <t>1- Selecionar o CLUBE e os NOMES a partir das listas</t>
  </si>
  <si>
    <t>Associação Cultural e Desportiva de São João</t>
  </si>
  <si>
    <t>Associação Desportiva e Recreativa de Água de Pena</t>
  </si>
  <si>
    <t>Associação Cultural e Desportiva do Jardim da Serra</t>
  </si>
  <si>
    <t>Clube de Atletismo do Funchal</t>
  </si>
  <si>
    <t>Clube Futebol Andorinha</t>
  </si>
  <si>
    <t>Club Sport Marítimo</t>
  </si>
  <si>
    <t>Grupo Desportivo do Estreito</t>
  </si>
  <si>
    <t>Ludens Clube de Machico</t>
  </si>
  <si>
    <t>Escalão</t>
  </si>
  <si>
    <t>IND-M</t>
  </si>
  <si>
    <t>M</t>
  </si>
  <si>
    <t>F</t>
  </si>
  <si>
    <t>MSC.L</t>
  </si>
  <si>
    <t>CPPM</t>
  </si>
  <si>
    <t>MCDON</t>
  </si>
  <si>
    <t>ATLAFA</t>
  </si>
  <si>
    <t>CPC-M</t>
  </si>
  <si>
    <t>CAMAD</t>
  </si>
  <si>
    <t>CCDTHF</t>
  </si>
  <si>
    <t>CPCL</t>
  </si>
  <si>
    <t>CCDCMF</t>
  </si>
  <si>
    <t>CMOF</t>
  </si>
  <si>
    <t>CDI-M</t>
  </si>
  <si>
    <t/>
  </si>
  <si>
    <t>Clube Aventura da Madeira</t>
  </si>
  <si>
    <t>Centro Cultural e Desportivo da Câmara Municipal do Funchal</t>
  </si>
  <si>
    <t>Centro de Cultura e Desporto dos Trabalhadores dos Horários do Funchal</t>
  </si>
  <si>
    <t>Clube Desportivo Infante D. Henrique</t>
  </si>
  <si>
    <t>Clube de Montanha do Funchal</t>
  </si>
  <si>
    <t>Casa do Povo da Camacha</t>
  </si>
  <si>
    <t>Casa do Povo de Câmara de Lobos</t>
  </si>
  <si>
    <t>Casa do Povo de Porto Moniz</t>
  </si>
  <si>
    <t>Individual - Madeira</t>
  </si>
  <si>
    <t>Sporting Clube da Madeira</t>
  </si>
  <si>
    <t>Ficha de Inscrição em provas de BENJAMINS</t>
  </si>
  <si>
    <t>Equipa</t>
  </si>
  <si>
    <t>Obs</t>
  </si>
  <si>
    <t>2a- Inserir o nome das EQUIPAS e IMPRIMIR      ou</t>
  </si>
  <si>
    <t>2b- IMPRIMIR e preencher as EQUIPAS no próprio dia</t>
  </si>
  <si>
    <t>ADG</t>
  </si>
  <si>
    <t>Associação Desportiva Galomar</t>
  </si>
  <si>
    <t>ARCA-M</t>
  </si>
  <si>
    <t>Clube Atletismo ATLAFA</t>
  </si>
  <si>
    <t>CAFH</t>
  </si>
  <si>
    <t>CFCARV</t>
  </si>
  <si>
    <t>Clube Futebol Carvalheiro</t>
  </si>
  <si>
    <t>CKC</t>
  </si>
  <si>
    <t>McDonald's</t>
  </si>
  <si>
    <t>MSC Seguros, Lda.</t>
  </si>
  <si>
    <t>MTT</t>
  </si>
  <si>
    <t>Madeira Trail Team</t>
  </si>
  <si>
    <t>SCM-M</t>
  </si>
  <si>
    <t>Nome_Competição</t>
  </si>
  <si>
    <t>CNSV</t>
  </si>
  <si>
    <t>Clube Naval de São Vicente</t>
  </si>
  <si>
    <t>SCSC</t>
  </si>
  <si>
    <t>Sporting Club Santacruzense</t>
  </si>
  <si>
    <t>VALOUR</t>
  </si>
  <si>
    <t>Valour Futebol Clube - ACRD do Rosário</t>
  </si>
  <si>
    <t>Clubes_Benj</t>
  </si>
  <si>
    <t>APCTT</t>
  </si>
  <si>
    <t>Associação Porto da Cruz Trail Team</t>
  </si>
  <si>
    <t>Associação Recreativa e Cultural da Ajuda</t>
  </si>
  <si>
    <t>BORDAL</t>
  </si>
  <si>
    <t>Bordados da Madeira</t>
  </si>
  <si>
    <t>CDCPM</t>
  </si>
  <si>
    <t>Clube Desportivo e Cultural do Porto Moniz</t>
  </si>
  <si>
    <t>CDEPC</t>
  </si>
  <si>
    <t>Clube Desportivo Escola do Porto da Cruz</t>
  </si>
  <si>
    <t>CNF-SÉ</t>
  </si>
  <si>
    <t>Clube Naval do Funchal / Óptica da Sé</t>
  </si>
  <si>
    <t>André Remesso</t>
  </si>
  <si>
    <t>CEE-M</t>
  </si>
  <si>
    <t>CDES</t>
  </si>
  <si>
    <t>Clube Desportivo Escola Santana</t>
  </si>
  <si>
    <t>CDMS</t>
  </si>
  <si>
    <t>Clube Desportivo Mar e Serra</t>
  </si>
  <si>
    <t>Clube Escola do Estreito - Madeira</t>
  </si>
  <si>
    <t>PT-MEO</t>
  </si>
  <si>
    <t>Clube Portugal Telecom - Madeira</t>
  </si>
  <si>
    <t>Grupo Desportivo das Corticeiras</t>
  </si>
  <si>
    <t>JAC</t>
  </si>
  <si>
    <t>Juventude Atlântico Clube</t>
  </si>
  <si>
    <t>NHR</t>
  </si>
  <si>
    <t>Nature High Running</t>
  </si>
  <si>
    <t>VIP-RC</t>
  </si>
  <si>
    <t>Vip RC</t>
  </si>
  <si>
    <t>Korina Fernandes</t>
  </si>
  <si>
    <t>Marcos Faria</t>
  </si>
  <si>
    <t>Rodrigo M. Pereira</t>
  </si>
  <si>
    <t>Guilherme Nunes</t>
  </si>
  <si>
    <t>Pedro M. Gonçalves</t>
  </si>
  <si>
    <t>Gaspar Viveiros</t>
  </si>
  <si>
    <t>ACM-M</t>
  </si>
  <si>
    <t>Gabriel Dinis Silva</t>
  </si>
  <si>
    <t>Gonçalo P. Silva</t>
  </si>
  <si>
    <t>Margarida Silva</t>
  </si>
  <si>
    <t>Francisca Vieira</t>
  </si>
  <si>
    <t>Associação Cristã da Mocidade da Madeira / Team Aventura Trail</t>
  </si>
  <si>
    <t>CDCF-M</t>
  </si>
  <si>
    <t>Clube Desportivo Curral das Freiras</t>
  </si>
  <si>
    <t>Clube Karate Caniço - TFALCON Madeira</t>
  </si>
  <si>
    <t>GCPS</t>
  </si>
  <si>
    <t>Ginásio Clube Porto Santo</t>
  </si>
  <si>
    <t>JROXO</t>
  </si>
  <si>
    <t>Trail Team JRoxo Alumínios</t>
  </si>
  <si>
    <t>Catarina Afonso</t>
  </si>
  <si>
    <t>Ana Isabel Gomes</t>
  </si>
  <si>
    <t>Bernardo Dias</t>
  </si>
  <si>
    <t>Matias Olival</t>
  </si>
  <si>
    <t>Leonor Sousa</t>
  </si>
  <si>
    <t>Emília Calaça</t>
  </si>
  <si>
    <t>Leonardo Viveiros</t>
  </si>
  <si>
    <t>Rita Madureira</t>
  </si>
  <si>
    <t>Ana Beatriz Barros</t>
  </si>
  <si>
    <t>João Correia</t>
  </si>
  <si>
    <t>Vitória Abreu</t>
  </si>
  <si>
    <t>João Tavares</t>
  </si>
  <si>
    <t>Lucas Correia</t>
  </si>
  <si>
    <t>Leonor Pereira</t>
  </si>
  <si>
    <t>Guilherme Henriques</t>
  </si>
  <si>
    <t>Inês Fernandes</t>
  </si>
  <si>
    <t>ADCSAS</t>
  </si>
  <si>
    <t>Associação Desportiva e Cultural de Santo António da Serra</t>
  </si>
  <si>
    <t>Eduarda Silva</t>
  </si>
  <si>
    <t>Dinis A. Freitas</t>
  </si>
  <si>
    <t>Mariana Machin</t>
  </si>
  <si>
    <t>Adriana Freitas</t>
  </si>
  <si>
    <t>Liliana Barbosa</t>
  </si>
  <si>
    <t>Catarina Olim</t>
  </si>
  <si>
    <t>M. Francisca Cafôfo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</si>
  <si>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</si>
  <si>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</si>
  <si>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</si>
  <si>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</si>
  <si>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</si>
  <si>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</si>
  <si>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</si>
  <si>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</si>
  <si>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Matilde S. Silva</t>
  </si>
  <si>
    <t>João Cró</t>
  </si>
  <si>
    <t>Anthonella Hernandez</t>
  </si>
  <si>
    <t>Carina Gomes</t>
  </si>
  <si>
    <t>Clara Teixeira</t>
  </si>
  <si>
    <t>Lucas Coelho</t>
  </si>
  <si>
    <t>Júlio Serrão</t>
  </si>
  <si>
    <t>Glória Fernandes</t>
  </si>
  <si>
    <t>Madalena Neto</t>
  </si>
  <si>
    <t>Isabel Fernandes</t>
  </si>
  <si>
    <t>Isabela Simão</t>
  </si>
  <si>
    <t>David Rodrigues</t>
  </si>
  <si>
    <t>Tomás Freitas</t>
  </si>
  <si>
    <t>ADC</t>
  </si>
  <si>
    <t>Associação Desportiva Amigos do Costume</t>
  </si>
  <si>
    <t>CDG</t>
  </si>
  <si>
    <t>Clube Desportivo Garachico</t>
  </si>
  <si>
    <t>Clube Desportivo do Garachico</t>
  </si>
  <si>
    <t>CDRP-M</t>
  </si>
  <si>
    <t>Clube Desportivo e Recreativo dos Prazeres</t>
  </si>
  <si>
    <t>CEOL</t>
  </si>
  <si>
    <t>Clube Escola O Liceu</t>
  </si>
  <si>
    <t>CSJG</t>
  </si>
  <si>
    <t>Clube Sport Juventude de Gaula - Madeira</t>
  </si>
  <si>
    <t>GDC-M</t>
  </si>
  <si>
    <t>GRCC</t>
  </si>
  <si>
    <t>Grupo Recreativo Cruzado Canicense</t>
  </si>
  <si>
    <t>R-TRM</t>
  </si>
  <si>
    <t>Rodoeste - Transportadora Rodoviária da Madeira, Lda.</t>
  </si>
  <si>
    <t>Miguel Oliveira</t>
  </si>
  <si>
    <t>Lourenço Lúcio</t>
  </si>
  <si>
    <t>Núria Neves</t>
  </si>
  <si>
    <t>Santiago Silva</t>
  </si>
  <si>
    <t>Juan Guerra</t>
  </si>
  <si>
    <t>Vitória Guerra</t>
  </si>
  <si>
    <t>Lourenço Fernandes</t>
  </si>
  <si>
    <t>Lourenço Jesus</t>
  </si>
  <si>
    <t>Vitória Spínola</t>
  </si>
  <si>
    <t>Bruna Alves</t>
  </si>
  <si>
    <t>Maria Margarido</t>
  </si>
  <si>
    <t>Adriana Henriques</t>
  </si>
  <si>
    <t>Rodrigo S. Rodrigues</t>
  </si>
  <si>
    <t>Afonso R. Silva</t>
  </si>
  <si>
    <t>José A. Gonçalves</t>
  </si>
  <si>
    <t>Santiago Quintaneiro</t>
  </si>
  <si>
    <t>Lucia Mcintyre</t>
  </si>
  <si>
    <t>Kylah Mcintyre</t>
  </si>
  <si>
    <t>Armando Gomes</t>
  </si>
  <si>
    <t>Simão Câmara</t>
  </si>
  <si>
    <t>Afonso Jesus</t>
  </si>
  <si>
    <t>Nayan Duarte</t>
  </si>
  <si>
    <t>Leonor Dias</t>
  </si>
  <si>
    <t>Matias Brites</t>
  </si>
  <si>
    <t>Pedro Nunes</t>
  </si>
  <si>
    <t>Lia Nunes</t>
  </si>
  <si>
    <t>Andree Abreu</t>
  </si>
  <si>
    <t>Jesús Abreu</t>
  </si>
  <si>
    <t>Inês Crespo</t>
  </si>
  <si>
    <t>Daniela Neves</t>
  </si>
  <si>
    <t>Iara Vieira</t>
  </si>
  <si>
    <t>Tiago Guerra</t>
  </si>
  <si>
    <t>Diogo O. Silva</t>
  </si>
  <si>
    <t>Tiago A. Santos</t>
  </si>
  <si>
    <t>Júlia Rosa</t>
  </si>
  <si>
    <t>Joana Barradas</t>
  </si>
  <si>
    <t>Leonor C. Freitas</t>
  </si>
  <si>
    <t>Gonçalo Perdigão</t>
  </si>
  <si>
    <t>Henrique Perdigão</t>
  </si>
  <si>
    <t>versão 2019.11.20</t>
  </si>
  <si>
    <t>J. Rodrigo Fernandes</t>
  </si>
  <si>
    <t>Ana Heloísa Pestana</t>
  </si>
  <si>
    <t>Maria Leonor Pereira</t>
  </si>
  <si>
    <t>Maria Luís Silva</t>
  </si>
  <si>
    <t>João M. Vieira</t>
  </si>
  <si>
    <t>Leonor B. Pereira</t>
  </si>
  <si>
    <t>Guilherme Santos</t>
  </si>
  <si>
    <t>Inês Marques</t>
  </si>
  <si>
    <t>Lucas Aguiar</t>
  </si>
  <si>
    <t>João M. Abreu</t>
  </si>
  <si>
    <t>Martim Camacho</t>
  </si>
  <si>
    <t>Tiago S. Ferreira</t>
  </si>
  <si>
    <t>João L. Silva</t>
  </si>
  <si>
    <t>Tomás Faria</t>
  </si>
  <si>
    <t>João Tomás Ferreira</t>
  </si>
  <si>
    <t>Fábio Aguiar</t>
  </si>
  <si>
    <t>Belchior Henriques</t>
  </si>
  <si>
    <t>Maria Henriques</t>
  </si>
  <si>
    <t>Yuri Calor</t>
  </si>
  <si>
    <t>Paulo Calor</t>
  </si>
  <si>
    <t>Martim Reis</t>
  </si>
  <si>
    <t>Rodrigo Aguiar</t>
  </si>
  <si>
    <t>Mateus Cruz</t>
  </si>
  <si>
    <t>Lucas Gonçalves</t>
  </si>
  <si>
    <t>Simão Barradas</t>
  </si>
  <si>
    <t>Margarida Costa</t>
  </si>
  <si>
    <t>Ana Maria Santos</t>
  </si>
  <si>
    <t>Mª Beatriz Pestana</t>
  </si>
  <si>
    <t>Tomás C. Rodrigues</t>
  </si>
  <si>
    <t>Martim Costa</t>
  </si>
  <si>
    <t>Laura S. Vasconcelos</t>
  </si>
  <si>
    <t>Rafael M. Santos</t>
  </si>
  <si>
    <t>Augusto Silva</t>
  </si>
  <si>
    <t>Joana Silva</t>
  </si>
  <si>
    <t>Simão Rodrigues</t>
  </si>
  <si>
    <t>Afonso Aguiar</t>
  </si>
  <si>
    <t>Beatriz Carvalhido</t>
  </si>
  <si>
    <t>Constança Pinto</t>
  </si>
  <si>
    <t>Bianca Andrade</t>
  </si>
  <si>
    <t>Matias Barros</t>
  </si>
  <si>
    <t>Ramsés Hernandez</t>
  </si>
  <si>
    <t>Marisa Matos</t>
  </si>
  <si>
    <t>Gustavo Jesus</t>
  </si>
  <si>
    <t>Diana S. Pereira</t>
  </si>
  <si>
    <t>Sara I. Gouveia</t>
  </si>
  <si>
    <t>Cláudio Camacho</t>
  </si>
  <si>
    <t>Marco Tovar</t>
  </si>
  <si>
    <r>
      <t xml:space="preserve">3º Encontro da Taça de Benjamins - </t>
    </r>
    <r>
      <rPr>
        <i/>
        <sz val="12"/>
        <color theme="1"/>
        <rFont val="Calibri"/>
        <scheme val="minor"/>
      </rPr>
      <t>Fun'Athletics</t>
    </r>
  </si>
  <si>
    <t>Benj-B</t>
  </si>
  <si>
    <t>Benj-A</t>
  </si>
  <si>
    <t>S\Vet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</si>
</sst>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</numFmts>
  <fonts count="38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8"/>
      <color rgb="FF000090"/>
      <name val="Arial"/>
      <family val="2"/>
    </font>
    <font>
      <b/>
      <sz val="9"/>
      <color rgb="FF000090"/>
      <name val="Arial"/>
      <family val="2"/>
    </font>
    <font>
      <b/>
      <sz val="7"/>
      <color rgb="FF000090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sz val="8"/>
      <color theme="1"/>
      <name val="Century Gothic"/>
    </font>
    <font>
      <i/>
      <sz val="12"/>
      <color theme="1"/>
      <name val="Calibri"/>
      <scheme val="minor"/>
    </font>
    <font>
      <sz val="7"/>
      <color rgb="FF800000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auto="1"/>
      </bottom>
      <diagonal/>
    </border>
  </borders>
  <cellStyleXfs count="289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7" fillId="0" borderId="0">
      <alignment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109">
    <xf numFmtId="0" fontId="0" fillId="0" borderId="0" xfId="0"/>
    <xf numFmtId="49" fontId="8" fillId="0" borderId="0" xfId="0" applyNumberFormat="1" applyFont="1" applyFill="1" applyBorder="1" applyAlignment="1" applyProtection="1">
      <alignment vertical="center"/>
      <protection locked="0"/>
    </xf>
    <xf numFmtId="49" fontId="8" fillId="0" borderId="0" xfId="0" applyNumberFormat="1" applyFont="1" applyBorder="1" applyAlignment="1" applyProtection="1">
      <alignment vertical="center"/>
      <protection locked="0"/>
    </xf>
    <xf numFmtId="49" fontId="8" fillId="0" borderId="0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</xf>
    <xf numFmtId="49" fontId="9" fillId="4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0" xfId="0" applyNumberFormat="1" applyFont="1" applyFill="1" applyBorder="1" applyAlignment="1" applyProtection="1">
      <alignment horizontal="center" vertical="center" wrapText="1"/>
    </xf>
    <xf numFmtId="49" fontId="11" fillId="4" borderId="0" xfId="0" applyNumberFormat="1" applyFont="1" applyFill="1" applyBorder="1" applyAlignment="1" applyProtection="1">
      <alignment horizontal="center" vertical="center" wrapText="1"/>
    </xf>
    <xf numFmtId="14" fontId="11" fillId="4" borderId="0" xfId="0" applyNumberFormat="1" applyFont="1" applyFill="1" applyBorder="1" applyAlignment="1" applyProtection="1">
      <alignment horizontal="center" vertical="center" wrapText="1"/>
    </xf>
    <xf numFmtId="49" fontId="12" fillId="0" borderId="0" xfId="0" applyNumberFormat="1" applyFont="1" applyBorder="1" applyAlignment="1" applyProtection="1">
      <alignment vertical="center"/>
      <protection locked="0"/>
    </xf>
    <xf numFmtId="49" fontId="9" fillId="4" borderId="0" xfId="0" applyNumberFormat="1" applyFont="1" applyFill="1" applyBorder="1" applyAlignment="1" applyProtection="1">
      <alignment horizontal="center" vertical="center" wrapText="1"/>
    </xf>
    <xf numFmtId="0" fontId="19" fillId="6" borderId="0" xfId="20" applyFont="1" applyFill="1" applyAlignment="1">
      <alignment vertical="center"/>
    </xf>
    <xf numFmtId="0" fontId="6" fillId="0" borderId="0" xfId="20"/>
    <xf numFmtId="0" fontId="21" fillId="5" borderId="0" xfId="20" applyFont="1" applyFill="1" applyAlignment="1">
      <alignment horizontal="right"/>
    </xf>
    <xf numFmtId="167" fontId="13" fillId="5" borderId="1" xfId="20" applyNumberFormat="1" applyFont="1" applyFill="1" applyBorder="1" applyAlignment="1" applyProtection="1">
      <alignment horizontal="center"/>
      <protection locked="0"/>
    </xf>
    <xf numFmtId="0" fontId="22" fillId="4" borderId="2" xfId="20" applyFont="1" applyFill="1" applyBorder="1" applyAlignment="1">
      <alignment horizontal="center" vertical="center"/>
    </xf>
    <xf numFmtId="0" fontId="23" fillId="4" borderId="2" xfId="20" applyFont="1" applyFill="1" applyBorder="1" applyAlignment="1">
      <alignment horizontal="center" vertical="center"/>
    </xf>
    <xf numFmtId="0" fontId="24" fillId="4" borderId="2" xfId="20" applyFont="1" applyFill="1" applyBorder="1" applyAlignment="1">
      <alignment horizontal="center" vertical="center" wrapText="1"/>
    </xf>
    <xf numFmtId="0" fontId="23" fillId="4" borderId="2" xfId="20" applyFont="1" applyFill="1" applyBorder="1" applyAlignment="1">
      <alignment horizontal="center" vertical="center" wrapText="1"/>
    </xf>
    <xf numFmtId="0" fontId="25" fillId="7" borderId="0" xfId="20" applyFont="1" applyFill="1"/>
    <xf numFmtId="0" fontId="20" fillId="0" borderId="0" xfId="20" applyFont="1"/>
    <xf numFmtId="0" fontId="20" fillId="0" borderId="0" xfId="20" applyFont="1" applyAlignment="1">
      <alignment horizontal="center"/>
    </xf>
    <xf numFmtId="14" fontId="20" fillId="0" borderId="0" xfId="20" applyNumberFormat="1" applyFont="1" applyAlignment="1">
      <alignment horizontal="center"/>
    </xf>
    <xf numFmtId="0" fontId="27" fillId="5" borderId="0" xfId="20" applyFont="1" applyFill="1"/>
    <xf numFmtId="0" fontId="5" fillId="7" borderId="0" xfId="20" applyFont="1" applyFill="1"/>
    <xf numFmtId="0" fontId="5" fillId="0" borderId="0" xfId="20" applyFont="1"/>
    <xf numFmtId="0" fontId="5" fillId="5" borderId="0" xfId="20" applyFont="1" applyFill="1"/>
    <xf numFmtId="0" fontId="28" fillId="9" borderId="0" xfId="20" applyFont="1" applyFill="1"/>
    <xf numFmtId="0" fontId="28" fillId="0" borderId="0" xfId="20" applyFont="1"/>
    <xf numFmtId="0" fontId="28" fillId="2" borderId="0" xfId="20" applyFont="1" applyFill="1"/>
    <xf numFmtId="0" fontId="5" fillId="10" borderId="0" xfId="20" applyFont="1" applyFill="1"/>
    <xf numFmtId="167" fontId="20" fillId="0" borderId="0" xfId="20" applyNumberFormat="1" applyFont="1" applyFill="1" applyBorder="1" applyAlignment="1">
      <alignment horizontal="center" vertical="center" shrinkToFit="1"/>
    </xf>
    <xf numFmtId="1" fontId="8" fillId="5" borderId="0" xfId="0" applyNumberFormat="1" applyFont="1" applyFill="1" applyBorder="1" applyAlignment="1" applyProtection="1">
      <alignment horizontal="center" vertical="center"/>
    </xf>
    <xf numFmtId="14" fontId="8" fillId="5" borderId="0" xfId="0" applyNumberFormat="1" applyFont="1" applyFill="1" applyBorder="1" applyAlignment="1" applyProtection="1">
      <alignment horizontal="center" vertical="center"/>
    </xf>
    <xf numFmtId="0" fontId="17" fillId="9" borderId="0" xfId="20" applyFont="1" applyFill="1" applyAlignment="1">
      <alignment vertical="center"/>
    </xf>
    <xf numFmtId="0" fontId="17" fillId="9" borderId="0" xfId="20" applyFont="1" applyFill="1" applyAlignment="1">
      <alignment horizontal="center" vertical="center"/>
    </xf>
    <xf numFmtId="0" fontId="28" fillId="0" borderId="0" xfId="20" applyFont="1" applyFill="1"/>
    <xf numFmtId="0" fontId="6" fillId="0" borderId="0" xfId="20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0" xfId="0" applyNumberFormat="1" applyFont="1" applyBorder="1" applyAlignment="1" applyProtection="1">
      <alignment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NumberFormat="1" applyFont="1" applyBorder="1" applyAlignment="1" applyProtection="1">
      <alignment vertical="center"/>
      <protection locked="0"/>
    </xf>
    <xf numFmtId="0" fontId="13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 applyProtection="1">
      <alignment horizontal="center" vertical="center"/>
      <protection locked="0"/>
    </xf>
    <xf numFmtId="0" fontId="8" fillId="11" borderId="0" xfId="0" applyNumberFormat="1" applyFont="1" applyFill="1" applyBorder="1" applyAlignment="1" applyProtection="1">
      <alignment vertical="center"/>
    </xf>
    <xf numFmtId="1" fontId="8" fillId="11" borderId="0" xfId="0" applyNumberFormat="1" applyFont="1" applyFill="1" applyBorder="1" applyAlignment="1" applyProtection="1">
      <alignment horizontal="center" vertical="center"/>
    </xf>
    <xf numFmtId="14" fontId="8" fillId="11" borderId="0" xfId="0" applyNumberFormat="1" applyFont="1" applyFill="1" applyBorder="1" applyAlignment="1" applyProtection="1">
      <alignment horizontal="center" vertical="center"/>
    </xf>
    <xf numFmtId="0" fontId="8" fillId="11" borderId="0" xfId="0" applyNumberFormat="1" applyFont="1" applyFill="1" applyBorder="1" applyAlignment="1" applyProtection="1">
      <alignment horizontal="center" vertical="center"/>
    </xf>
    <xf numFmtId="0" fontId="12" fillId="12" borderId="0" xfId="0" applyNumberFormat="1" applyFont="1" applyFill="1" applyBorder="1" applyAlignment="1" applyProtection="1">
      <alignment vertical="center"/>
      <protection locked="0"/>
    </xf>
    <xf numFmtId="0" fontId="12" fillId="12" borderId="0" xfId="0" applyNumberFormat="1" applyFont="1" applyFill="1" applyBorder="1" applyAlignment="1" applyProtection="1">
      <alignment horizontal="center" vertical="center"/>
      <protection locked="0"/>
    </xf>
    <xf numFmtId="0" fontId="5" fillId="6" borderId="0" xfId="20" applyFont="1" applyFill="1"/>
    <xf numFmtId="0" fontId="30" fillId="7" borderId="0" xfId="20" applyFont="1" applyFill="1"/>
    <xf numFmtId="0" fontId="28" fillId="5" borderId="0" xfId="20" applyFont="1" applyFill="1"/>
    <xf numFmtId="0" fontId="28" fillId="5" borderId="0" xfId="20" applyFont="1" applyFill="1" applyAlignment="1">
      <alignment horizontal="center"/>
    </xf>
    <xf numFmtId="0" fontId="17" fillId="11" borderId="0" xfId="20" applyFont="1" applyFill="1" applyAlignment="1">
      <alignment horizontal="center"/>
    </xf>
    <xf numFmtId="0" fontId="20" fillId="11" borderId="0" xfId="20" applyFont="1" applyFill="1" applyAlignment="1">
      <alignment horizontal="center"/>
    </xf>
    <xf numFmtId="0" fontId="31" fillId="5" borderId="0" xfId="20" applyFont="1" applyFill="1" applyAlignment="1">
      <alignment horizontal="right"/>
    </xf>
    <xf numFmtId="0" fontId="32" fillId="8" borderId="0" xfId="20" applyFont="1" applyFill="1" applyAlignment="1">
      <alignment horizontal="left"/>
    </xf>
    <xf numFmtId="0" fontId="32" fillId="8" borderId="0" xfId="20" applyFont="1" applyFill="1" applyAlignment="1">
      <alignment wrapText="1"/>
    </xf>
    <xf numFmtId="0" fontId="26" fillId="6" borderId="0" xfId="20" applyFont="1" applyFill="1" applyAlignment="1">
      <alignment vertical="top"/>
    </xf>
    <xf numFmtId="0" fontId="26" fillId="6" borderId="0" xfId="20" applyFont="1" applyFill="1" applyAlignment="1">
      <alignment horizontal="left"/>
    </xf>
    <xf numFmtId="16" fontId="8" fillId="0" borderId="0" xfId="0" applyNumberFormat="1" applyFont="1" applyBorder="1" applyAlignment="1" applyProtection="1">
      <alignment vertical="center"/>
      <protection locked="0"/>
    </xf>
    <xf numFmtId="0" fontId="20" fillId="0" borderId="0" xfId="20" applyFont="1" applyFill="1" applyBorder="1" applyAlignment="1" applyProtection="1">
      <alignment horizontal="center" vertical="center" shrinkToFit="1"/>
    </xf>
    <xf numFmtId="0" fontId="13" fillId="0" borderId="0" xfId="20" applyFont="1" applyFill="1" applyBorder="1" applyAlignment="1" applyProtection="1">
      <alignment horizontal="center" vertical="center" shrinkToFit="1"/>
    </xf>
    <xf numFmtId="0" fontId="11" fillId="4" borderId="0" xfId="0" applyNumberFormat="1" applyFont="1" applyFill="1" applyBorder="1" applyAlignment="1" applyProtection="1">
      <alignment horizontal="center" vertical="center" wrapText="1"/>
    </xf>
    <xf numFmtId="0" fontId="33" fillId="5" borderId="0" xfId="2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vertical="center"/>
    </xf>
    <xf numFmtId="0" fontId="34" fillId="5" borderId="0" xfId="20" applyFont="1" applyFill="1" applyAlignment="1">
      <alignment horizontal="center"/>
    </xf>
    <xf numFmtId="0" fontId="17" fillId="5" borderId="1" xfId="20" applyFont="1" applyFill="1" applyBorder="1" applyAlignment="1" applyProtection="1">
      <alignment horizontal="center" shrinkToFit="1"/>
      <protection locked="0"/>
    </xf>
    <xf numFmtId="1" fontId="8" fillId="5" borderId="0" xfId="0" applyNumberFormat="1" applyFont="1" applyFill="1" applyBorder="1" applyAlignment="1" applyProtection="1">
      <alignment horizontal="left" vertical="center"/>
    </xf>
    <xf numFmtId="49" fontId="8" fillId="5" borderId="0" xfId="0" applyNumberFormat="1" applyFont="1" applyFill="1" applyBorder="1" applyAlignment="1" applyProtection="1">
      <alignment horizontal="center" vertical="center"/>
    </xf>
    <xf numFmtId="0" fontId="20" fillId="5" borderId="0" xfId="0" applyFont="1" applyFill="1"/>
    <xf numFmtId="0" fontId="20" fillId="5" borderId="0" xfId="0" applyFont="1" applyFill="1" applyProtection="1"/>
    <xf numFmtId="0" fontId="34" fillId="5" borderId="0" xfId="0" applyNumberFormat="1" applyFont="1" applyFill="1" applyBorder="1" applyAlignment="1" applyProtection="1">
      <alignment horizontal="left" vertical="center"/>
    </xf>
    <xf numFmtId="167" fontId="35" fillId="5" borderId="0" xfId="0" applyNumberFormat="1" applyFont="1" applyFill="1" applyBorder="1" applyAlignment="1" applyProtection="1">
      <alignment horizontal="center" vertical="center" shrinkToFit="1"/>
    </xf>
    <xf numFmtId="0" fontId="30" fillId="2" borderId="0" xfId="0" applyFont="1" applyFill="1" applyBorder="1" applyAlignment="1">
      <alignment horizontal="left"/>
    </xf>
    <xf numFmtId="0" fontId="3" fillId="2" borderId="0" xfId="20" applyFont="1" applyFill="1"/>
    <xf numFmtId="0" fontId="18" fillId="5" borderId="0" xfId="20" applyFont="1" applyFill="1" applyAlignment="1">
      <alignment vertical="center"/>
    </xf>
    <xf numFmtId="0" fontId="29" fillId="5" borderId="0" xfId="20" applyFont="1" applyFill="1" applyAlignment="1"/>
    <xf numFmtId="167" fontId="20" fillId="0" borderId="0" xfId="0" applyNumberFormat="1" applyFont="1" applyFill="1" applyBorder="1" applyAlignment="1" applyProtection="1">
      <alignment horizontal="center" vertical="center" shrinkToFit="1"/>
    </xf>
    <xf numFmtId="0" fontId="22" fillId="9" borderId="0" xfId="20" applyFont="1" applyFill="1" applyAlignment="1">
      <alignment horizontal="center" vertical="center"/>
    </xf>
    <xf numFmtId="0" fontId="28" fillId="2" borderId="0" xfId="0" applyFont="1" applyFill="1" applyAlignment="1">
      <alignment horizontal="left"/>
    </xf>
    <xf numFmtId="0" fontId="28" fillId="2" borderId="0" xfId="0" applyFont="1" applyFill="1" applyBorder="1" applyAlignment="1">
      <alignment horizontal="left"/>
    </xf>
    <xf numFmtId="0" fontId="13" fillId="2" borderId="0" xfId="20" applyFont="1" applyFill="1"/>
    <xf numFmtId="0" fontId="13" fillId="0" borderId="0" xfId="20" applyFont="1"/>
    <xf numFmtId="0" fontId="2" fillId="2" borderId="0" xfId="20" applyFont="1" applyFill="1"/>
    <xf numFmtId="0" fontId="5" fillId="2" borderId="0" xfId="20" applyFont="1" applyFill="1"/>
    <xf numFmtId="0" fontId="34" fillId="2" borderId="0" xfId="0" applyFont="1" applyFill="1"/>
    <xf numFmtId="0" fontId="34" fillId="2" borderId="0" xfId="0" applyFont="1" applyFill="1" applyBorder="1" applyAlignment="1">
      <alignment horizontal="left"/>
    </xf>
    <xf numFmtId="0" fontId="1" fillId="2" borderId="0" xfId="20" applyFont="1" applyFill="1"/>
    <xf numFmtId="0" fontId="29" fillId="5" borderId="0" xfId="20" applyFont="1" applyFill="1" applyAlignment="1">
      <alignment vertical="center"/>
    </xf>
    <xf numFmtId="0" fontId="37" fillId="5" borderId="0" xfId="20" applyFont="1" applyFill="1" applyAlignment="1">
      <alignment horizontal="left" vertical="center" indent="1"/>
    </xf>
    <xf numFmtId="0" fontId="20" fillId="0" borderId="3" xfId="20" applyFont="1" applyFill="1" applyBorder="1" applyAlignment="1" applyProtection="1">
      <alignment horizontal="center" vertical="center" shrinkToFit="1"/>
      <protection locked="0"/>
    </xf>
    <xf numFmtId="0" fontId="20" fillId="0" borderId="4" xfId="20" applyFont="1" applyFill="1" applyBorder="1" applyAlignment="1" applyProtection="1">
      <alignment horizontal="center" vertical="center" shrinkToFit="1"/>
      <protection locked="0"/>
    </xf>
    <xf numFmtId="0" fontId="13" fillId="0" borderId="1" xfId="20" applyFont="1" applyFill="1" applyBorder="1" applyAlignment="1" applyProtection="1">
      <alignment horizontal="center" vertical="center" shrinkToFit="1"/>
    </xf>
    <xf numFmtId="0" fontId="13" fillId="0" borderId="1" xfId="20" applyNumberFormat="1" applyFont="1" applyFill="1" applyBorder="1" applyAlignment="1" applyProtection="1">
      <alignment horizontal="center" vertical="center" shrinkToFit="1"/>
      <protection locked="0"/>
    </xf>
    <xf numFmtId="167" fontId="20" fillId="0" borderId="1" xfId="20" applyNumberFormat="1" applyFont="1" applyFill="1" applyBorder="1" applyAlignment="1">
      <alignment horizontal="center" vertical="center" shrinkToFit="1"/>
    </xf>
    <xf numFmtId="167" fontId="20" fillId="0" borderId="1" xfId="0" applyNumberFormat="1" applyFont="1" applyFill="1" applyBorder="1" applyAlignment="1" applyProtection="1">
      <alignment horizontal="center" vertical="center" shrinkToFit="1"/>
    </xf>
    <xf numFmtId="0" fontId="20" fillId="0" borderId="1" xfId="20" applyFont="1" applyFill="1" applyBorder="1" applyAlignment="1" applyProtection="1">
      <alignment horizontal="center" vertical="center" shrinkToFit="1"/>
    </xf>
    <xf numFmtId="0" fontId="20" fillId="0" borderId="5" xfId="20" applyFont="1" applyFill="1" applyBorder="1" applyAlignment="1" applyProtection="1">
      <alignment horizontal="center" vertical="center" shrinkToFit="1"/>
      <protection locked="0"/>
    </xf>
    <xf numFmtId="0" fontId="20" fillId="5" borderId="0" xfId="20" applyFont="1" applyFill="1" applyBorder="1" applyAlignment="1" applyProtection="1">
      <alignment horizontal="left" indent="1" shrinkToFit="1"/>
    </xf>
    <xf numFmtId="0" fontId="1" fillId="5" borderId="1" xfId="20" applyFont="1" applyFill="1" applyBorder="1" applyAlignment="1" applyProtection="1">
      <alignment horizontal="center"/>
      <protection locked="0"/>
    </xf>
    <xf numFmtId="0" fontId="4" fillId="5" borderId="1" xfId="20" applyFont="1" applyFill="1" applyBorder="1" applyAlignment="1" applyProtection="1">
      <alignment horizontal="center"/>
      <protection locked="0"/>
    </xf>
    <xf numFmtId="0" fontId="29" fillId="5" borderId="0" xfId="20" applyFont="1" applyFill="1" applyAlignment="1">
      <alignment horizontal="left" indent="1"/>
    </xf>
  </cellXfs>
  <cellStyles count="289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88900</xdr:rowOff>
    </xdr:from>
    <xdr:to>
      <xdr:col>1</xdr:col>
      <xdr:colOff>1257300</xdr:colOff>
      <xdr:row>1</xdr:row>
      <xdr:rowOff>94961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88900"/>
          <a:ext cx="1435100" cy="387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FE1612"/>
  <sheetViews>
    <sheetView workbookViewId="0">
      <selection sqref="A1:XFD1048576"/>
    </sheetView>
  </sheetViews>
  <sheetFormatPr baseColWidth="10" defaultColWidth="8.83203125" defaultRowHeight="15" customHeight="1" x14ac:dyDescent="0"/>
  <cols>
    <col min="1" max="1" width="7.83203125" style="3" customWidth="1"/>
    <col min="2" max="2" width="19" style="4" customWidth="1"/>
    <col min="3" max="3" width="9.6640625" style="5" customWidth="1"/>
    <col min="4" max="4" width="5.6640625" style="6" customWidth="1"/>
    <col min="5" max="5" width="9.1640625" style="4" customWidth="1"/>
    <col min="6" max="6" width="9.1640625" style="71" customWidth="1"/>
    <col min="7" max="7" width="5.6640625" style="46" customWidth="1"/>
    <col min="8" max="8" width="14.83203125" style="46" customWidth="1"/>
    <col min="9" max="9" width="5" style="48" customWidth="1"/>
    <col min="10" max="10" width="6.33203125" style="48" customWidth="1"/>
    <col min="11" max="11" width="4.1640625" style="48" customWidth="1"/>
    <col min="12" max="12" width="6.33203125" style="48" customWidth="1"/>
    <col min="13" max="13" width="6.1640625" style="48" customWidth="1"/>
    <col min="14" max="14" width="11.83203125" style="46" customWidth="1"/>
    <col min="15" max="15" width="22.1640625" style="2" customWidth="1"/>
    <col min="16" max="16" width="6.1640625" style="2" customWidth="1"/>
    <col min="17" max="17" width="10" style="2" customWidth="1"/>
    <col min="18" max="18" width="22.6640625" style="2" customWidth="1"/>
    <col min="19" max="19" width="6.1640625" style="2" customWidth="1"/>
    <col min="20" max="20" width="9.1640625" style="2" customWidth="1"/>
    <col min="21" max="21" width="22" style="2" customWidth="1"/>
    <col min="22" max="22" width="6.1640625" style="2" customWidth="1"/>
    <col min="23" max="23" width="9.1640625" style="2" customWidth="1"/>
    <col min="24" max="24" width="16" style="2" customWidth="1"/>
    <col min="25" max="25" width="4.83203125" style="2" customWidth="1"/>
    <col min="26" max="26" width="9.1640625" style="2" customWidth="1"/>
    <col min="27" max="27" width="21.1640625" style="2" customWidth="1"/>
    <col min="28" max="28" width="5.1640625" style="2" customWidth="1"/>
    <col min="29" max="29" width="9.1640625" style="2" customWidth="1"/>
    <col min="30" max="30" width="18.5" style="2" customWidth="1"/>
    <col min="31" max="31" width="5.1640625" style="2" customWidth="1"/>
    <col min="32" max="32" width="9.1640625" style="2" customWidth="1"/>
    <col min="33" max="33" width="18" style="2" customWidth="1"/>
    <col min="34" max="34" width="5.1640625" style="2" customWidth="1"/>
    <col min="35" max="35" width="9.1640625" style="2" customWidth="1"/>
    <col min="36" max="36" width="21.83203125" style="2" customWidth="1"/>
    <col min="37" max="37" width="4.83203125" style="2" customWidth="1"/>
    <col min="38" max="38" width="9.1640625" style="2" customWidth="1"/>
    <col min="39" max="39" width="21.5" style="2" customWidth="1"/>
    <col min="40" max="40" width="5.1640625" style="2" customWidth="1"/>
    <col min="41" max="41" width="9.1640625" style="2" customWidth="1"/>
    <col min="42" max="42" width="17.6640625" style="2" customWidth="1"/>
    <col min="43" max="43" width="5.1640625" style="2" customWidth="1"/>
    <col min="44" max="44" width="9.1640625" style="2" customWidth="1"/>
    <col min="45" max="45" width="22.1640625" style="2" customWidth="1"/>
    <col min="46" max="46" width="5.1640625" style="2" customWidth="1"/>
    <col min="47" max="47" width="9.1640625" style="2" customWidth="1"/>
    <col min="48" max="48" width="19.83203125" style="2" customWidth="1"/>
    <col min="49" max="49" width="5.1640625" style="2" customWidth="1"/>
    <col min="50" max="50" width="9.1640625" style="2" customWidth="1"/>
    <col min="51" max="51" width="18" style="2" customWidth="1"/>
    <col min="52" max="52" width="5.1640625" style="2" customWidth="1"/>
    <col min="53" max="53" width="9.1640625" style="2" customWidth="1"/>
    <col min="54" max="54" width="22.1640625" style="2" customWidth="1"/>
    <col min="55" max="55" width="6.1640625" style="2" customWidth="1"/>
    <col min="56" max="56" width="9.1640625" style="2" customWidth="1"/>
    <col min="57" max="57" width="16.33203125" style="2" customWidth="1"/>
    <col min="58" max="58" width="4.83203125" style="2" customWidth="1"/>
    <col min="59" max="59" width="9.1640625" style="2" customWidth="1"/>
    <col min="60" max="60" width="21.83203125" style="2" customWidth="1"/>
    <col min="61" max="61" width="6.1640625" style="2" customWidth="1"/>
    <col min="62" max="62" width="9.1640625" style="2" customWidth="1"/>
    <col min="63" max="63" width="12.6640625" style="2" customWidth="1"/>
    <col min="64" max="64" width="4.83203125" style="2" customWidth="1"/>
    <col min="65" max="65" width="9.1640625" style="2" customWidth="1"/>
    <col min="66" max="66" width="12.6640625" style="2" customWidth="1"/>
    <col min="67" max="67" width="4.83203125" style="2" customWidth="1"/>
    <col min="68" max="68" width="9.1640625" style="2" customWidth="1"/>
    <col min="69" max="69" width="12.6640625" style="2" customWidth="1"/>
    <col min="70" max="70" width="4.83203125" style="2" customWidth="1"/>
    <col min="71" max="71" width="9.164062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2" style="2" customWidth="1"/>
    <col min="102" max="102" width="11.5" style="2" customWidth="1"/>
    <col min="103" max="103" width="9.5" style="2" customWidth="1"/>
    <col min="104" max="104" width="10.83203125" style="2" customWidth="1"/>
    <col min="105" max="105" width="12" style="2" customWidth="1"/>
    <col min="106" max="106" width="11.5" style="2" customWidth="1"/>
    <col min="107" max="107" width="9.5" style="2" customWidth="1"/>
    <col min="108" max="108" width="10.83203125" style="2" customWidth="1"/>
    <col min="109" max="109" width="12" style="2" customWidth="1"/>
    <col min="110" max="110" width="11.5" style="2" customWidth="1"/>
    <col min="111" max="111" width="9.5" style="2" customWidth="1"/>
    <col min="112" max="112" width="10.83203125" style="2" customWidth="1"/>
    <col min="113" max="113" width="12" style="2" customWidth="1"/>
    <col min="114" max="114" width="11.5" style="2" customWidth="1"/>
    <col min="115" max="115" width="9.5" style="2" customWidth="1"/>
    <col min="116" max="116" width="10.83203125" style="2" customWidth="1"/>
    <col min="117" max="117" width="12" style="2" customWidth="1"/>
    <col min="118" max="118" width="11.5" style="2" customWidth="1"/>
    <col min="119" max="119" width="9.5" style="2" customWidth="1"/>
    <col min="120" max="120" width="10.83203125" style="2" customWidth="1"/>
    <col min="121" max="121" width="12" style="2" customWidth="1"/>
    <col min="122" max="122" width="11.5" style="2" customWidth="1"/>
    <col min="123" max="123" width="9.5" style="2" customWidth="1"/>
    <col min="124" max="124" width="10.83203125" style="2" customWidth="1"/>
    <col min="125" max="125" width="12" style="2" customWidth="1"/>
    <col min="126" max="126" width="11.5" style="2" customWidth="1"/>
    <col min="127" max="127" width="9.5" style="2" customWidth="1"/>
    <col min="128" max="128" width="10.83203125" style="2" customWidth="1"/>
    <col min="129" max="129" width="12" style="2" customWidth="1"/>
    <col min="130" max="130" width="11.5" style="2" customWidth="1"/>
    <col min="131" max="131" width="9.5" style="2" customWidth="1"/>
    <col min="132" max="132" width="10.83203125" style="2" customWidth="1"/>
    <col min="133" max="133" width="12" style="2" customWidth="1"/>
    <col min="134" max="134" width="11.5" style="2" customWidth="1"/>
    <col min="135" max="135" width="9.5" style="2" customWidth="1"/>
    <col min="136" max="136" width="10.83203125" style="2" customWidth="1"/>
    <col min="137" max="137" width="12" style="2" customWidth="1"/>
    <col min="138" max="138" width="11.5" style="2" customWidth="1"/>
    <col min="139" max="139" width="9.5" style="2" customWidth="1"/>
    <col min="140" max="140" width="10.83203125" style="2" customWidth="1"/>
    <col min="141" max="141" width="12" style="2" customWidth="1"/>
    <col min="142" max="142" width="11.5" style="2" customWidth="1"/>
    <col min="143" max="143" width="9.5" style="2" customWidth="1"/>
    <col min="144" max="144" width="10.83203125" style="2" customWidth="1"/>
    <col min="145" max="145" width="16" style="2" customWidth="1"/>
    <col min="146" max="146" width="15.5" style="2" customWidth="1"/>
    <col min="147" max="147" width="13.5" style="2" customWidth="1"/>
    <col min="148" max="148" width="14.83203125" style="2" customWidth="1"/>
    <col min="149" max="452" width="4.1640625" style="2" customWidth="1"/>
    <col min="453" max="834" width="5.1640625" style="2" customWidth="1"/>
    <col min="835" max="835" width="8.83203125" style="2"/>
    <col min="836" max="836" width="6.33203125" style="2" customWidth="1"/>
    <col min="837" max="837" width="10" style="2" bestFit="1" customWidth="1"/>
    <col min="838" max="16384" width="8.83203125" style="2"/>
  </cols>
  <sheetData>
    <row r="1" spans="1:837" s="11" customFormat="1" ht="30" customHeight="1">
      <c r="A1" s="7" t="s">
        <v>0</v>
      </c>
      <c r="B1" s="12" t="s">
        <v>1</v>
      </c>
      <c r="C1" s="8" t="s">
        <v>3</v>
      </c>
      <c r="D1" s="9" t="s">
        <v>2</v>
      </c>
      <c r="E1" s="10" t="s">
        <v>8</v>
      </c>
      <c r="F1" s="69" t="s">
        <v>117</v>
      </c>
      <c r="G1" s="44"/>
      <c r="H1" s="53" t="s">
        <v>1</v>
      </c>
      <c r="I1" s="54" t="s">
        <v>0</v>
      </c>
      <c r="J1" s="54" t="s">
        <v>8</v>
      </c>
      <c r="K1" s="54" t="s">
        <v>2</v>
      </c>
      <c r="L1" s="54" t="s">
        <v>117</v>
      </c>
      <c r="M1" s="54" t="s">
        <v>3</v>
      </c>
      <c r="N1" s="44"/>
      <c r="O1" s="40" t="s">
        <v>99</v>
      </c>
      <c r="P1"/>
      <c r="Q1"/>
      <c r="R1" s="40" t="s">
        <v>99</v>
      </c>
      <c r="S1"/>
      <c r="T1"/>
      <c r="U1" s="40" t="s">
        <v>99</v>
      </c>
      <c r="V1"/>
      <c r="W1"/>
      <c r="X1" s="40" t="s">
        <v>99</v>
      </c>
      <c r="Y1"/>
      <c r="Z1"/>
      <c r="AA1" s="40" t="s">
        <v>99</v>
      </c>
      <c r="AB1"/>
      <c r="AC1"/>
      <c r="AD1" s="40" t="s">
        <v>99</v>
      </c>
      <c r="AE1"/>
      <c r="AF1"/>
      <c r="AG1" s="40" t="s">
        <v>99</v>
      </c>
      <c r="AH1"/>
      <c r="AI1"/>
      <c r="AJ1" s="40" t="s">
        <v>99</v>
      </c>
      <c r="AK1"/>
      <c r="AL1"/>
      <c r="AM1" s="40" t="s">
        <v>99</v>
      </c>
      <c r="AN1"/>
      <c r="AO1"/>
      <c r="AP1" s="40" t="s">
        <v>99</v>
      </c>
      <c r="AQ1"/>
      <c r="AR1"/>
      <c r="AS1" s="40" t="s">
        <v>99</v>
      </c>
      <c r="AT1"/>
      <c r="AU1"/>
      <c r="AV1" s="40" t="s">
        <v>99</v>
      </c>
      <c r="AW1"/>
      <c r="AX1"/>
      <c r="AY1" s="40" t="s">
        <v>99</v>
      </c>
      <c r="AZ1"/>
      <c r="BA1"/>
      <c r="BB1" s="40" t="s">
        <v>99</v>
      </c>
      <c r="BC1"/>
      <c r="BD1"/>
      <c r="BE1" s="40" t="s">
        <v>99</v>
      </c>
      <c r="BF1"/>
      <c r="BG1"/>
      <c r="BH1" s="40" t="s">
        <v>99</v>
      </c>
      <c r="BI1"/>
      <c r="BJ1"/>
      <c r="BK1" s="40" t="s">
        <v>99</v>
      </c>
      <c r="BL1"/>
      <c r="BM1"/>
      <c r="BN1" s="40" t="s">
        <v>99</v>
      </c>
      <c r="BO1"/>
      <c r="BP1"/>
      <c r="BQ1" s="40" t="s">
        <v>99</v>
      </c>
      <c r="BR1"/>
      <c r="BS1"/>
    </row>
    <row r="2" spans="1:837" s="1" customFormat="1" ht="15" customHeight="1">
      <c r="A2" s="34">
        <v>713</v>
      </c>
      <c r="B2" s="76" t="s">
        <v>251</v>
      </c>
      <c r="C2" s="75" t="s">
        <v>162</v>
      </c>
      <c r="D2" s="34" t="s">
        <v>120</v>
      </c>
      <c r="E2" s="35">
        <v>40313</v>
      </c>
      <c r="F2" s="79" t="s">
        <v>365</v>
      </c>
      <c r="G2" s="45"/>
      <c r="H2" s="49" t="s">
        <v>251</v>
      </c>
      <c r="I2" s="50">
        <v>713</v>
      </c>
      <c r="J2" s="51">
        <v>40313</v>
      </c>
      <c r="K2" s="52" t="s">
        <v>120</v>
      </c>
      <c r="L2" s="52" t="s">
        <v>365</v>
      </c>
      <c r="M2" s="52" t="s">
        <v>162</v>
      </c>
      <c r="N2" s="45"/>
      <c r="O2" s="40" t="s">
        <v>98</v>
      </c>
      <c r="P2" t="s">
        <v>102</v>
      </c>
      <c r="Q2"/>
      <c r="R2" s="40" t="s">
        <v>98</v>
      </c>
      <c r="S2" t="s">
        <v>102</v>
      </c>
      <c r="T2"/>
      <c r="U2" s="40" t="s">
        <v>98</v>
      </c>
      <c r="V2" t="s">
        <v>102</v>
      </c>
      <c r="W2"/>
      <c r="X2" s="40" t="s">
        <v>98</v>
      </c>
      <c r="Y2" t="s">
        <v>102</v>
      </c>
      <c r="Z2"/>
      <c r="AA2" s="40" t="s">
        <v>98</v>
      </c>
      <c r="AB2" t="s">
        <v>102</v>
      </c>
      <c r="AC2"/>
      <c r="AD2" s="40" t="s">
        <v>98</v>
      </c>
      <c r="AE2" t="s">
        <v>102</v>
      </c>
      <c r="AF2"/>
      <c r="AG2" s="40" t="s">
        <v>98</v>
      </c>
      <c r="AH2" t="s">
        <v>102</v>
      </c>
      <c r="AI2"/>
      <c r="AJ2" s="40" t="s">
        <v>98</v>
      </c>
      <c r="AK2" t="s">
        <v>102</v>
      </c>
      <c r="AL2"/>
      <c r="AM2" s="40" t="s">
        <v>98</v>
      </c>
      <c r="AN2" t="s">
        <v>102</v>
      </c>
      <c r="AO2"/>
      <c r="AP2" s="40" t="s">
        <v>98</v>
      </c>
      <c r="AQ2" t="s">
        <v>102</v>
      </c>
      <c r="AR2"/>
      <c r="AS2" s="40" t="s">
        <v>98</v>
      </c>
      <c r="AT2" t="s">
        <v>102</v>
      </c>
      <c r="AU2"/>
      <c r="AV2" s="40" t="s">
        <v>98</v>
      </c>
      <c r="AW2" t="s">
        <v>102</v>
      </c>
      <c r="AX2"/>
      <c r="AY2" s="40" t="s">
        <v>98</v>
      </c>
      <c r="AZ2" t="s">
        <v>102</v>
      </c>
      <c r="BA2"/>
      <c r="BB2" s="40" t="s">
        <v>98</v>
      </c>
      <c r="BC2" t="s">
        <v>102</v>
      </c>
      <c r="BD2"/>
      <c r="BE2" s="40" t="s">
        <v>98</v>
      </c>
      <c r="BF2" t="s">
        <v>102</v>
      </c>
      <c r="BG2"/>
      <c r="BH2" s="40" t="s">
        <v>98</v>
      </c>
      <c r="BI2" t="s">
        <v>102</v>
      </c>
      <c r="BJ2"/>
      <c r="BK2" s="40" t="s">
        <v>98</v>
      </c>
      <c r="BL2" t="s">
        <v>102</v>
      </c>
      <c r="BM2"/>
      <c r="BN2" s="40" t="s">
        <v>98</v>
      </c>
      <c r="BO2" t="s">
        <v>102</v>
      </c>
      <c r="BP2"/>
      <c r="BQ2" s="40" t="s">
        <v>98</v>
      </c>
      <c r="BR2" t="s">
        <v>102</v>
      </c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</row>
    <row r="3" spans="1:837" ht="14" customHeight="1">
      <c r="A3" s="34">
        <v>889</v>
      </c>
      <c r="B3" s="76" t="s">
        <v>277</v>
      </c>
      <c r="C3" s="75" t="s">
        <v>105</v>
      </c>
      <c r="D3" s="34" t="s">
        <v>119</v>
      </c>
      <c r="E3" s="35">
        <v>40671</v>
      </c>
      <c r="F3" s="79" t="s">
        <v>366</v>
      </c>
      <c r="G3" s="45"/>
      <c r="H3" s="49" t="s">
        <v>277</v>
      </c>
      <c r="I3" s="50">
        <v>889</v>
      </c>
      <c r="J3" s="51">
        <v>40671</v>
      </c>
      <c r="K3" s="52" t="s">
        <v>119</v>
      </c>
      <c r="L3" s="52" t="s">
        <v>366</v>
      </c>
      <c r="M3" s="52" t="s">
        <v>105</v>
      </c>
      <c r="N3" s="45"/>
      <c r="O3" s="42" t="s">
        <v>100</v>
      </c>
      <c r="P3" s="41">
        <v>11468</v>
      </c>
      <c r="Q3"/>
      <c r="R3" s="42" t="s">
        <v>101</v>
      </c>
      <c r="S3" s="41">
        <v>16721</v>
      </c>
      <c r="T3"/>
      <c r="U3" s="42" t="s">
        <v>103</v>
      </c>
      <c r="V3" s="41">
        <v>10930</v>
      </c>
      <c r="W3"/>
      <c r="X3" s="42" t="s">
        <v>169</v>
      </c>
      <c r="Y3" s="41">
        <v>974</v>
      </c>
      <c r="Z3"/>
      <c r="AA3" s="42" t="s">
        <v>150</v>
      </c>
      <c r="AB3" s="41">
        <v>3123</v>
      </c>
      <c r="AC3"/>
      <c r="AD3" s="42" t="s">
        <v>152</v>
      </c>
      <c r="AE3" s="41">
        <v>7782</v>
      </c>
      <c r="AF3"/>
      <c r="AG3" s="42" t="s">
        <v>182</v>
      </c>
      <c r="AH3" s="41">
        <v>4482</v>
      </c>
      <c r="AI3"/>
      <c r="AJ3" s="42" t="s">
        <v>263</v>
      </c>
      <c r="AK3" s="41">
        <v>885</v>
      </c>
      <c r="AL3"/>
      <c r="AM3" s="42" t="s">
        <v>131</v>
      </c>
      <c r="AN3" s="41">
        <v>2193</v>
      </c>
      <c r="AO3"/>
      <c r="AP3" s="42" t="s">
        <v>184</v>
      </c>
      <c r="AQ3" s="41">
        <v>1553</v>
      </c>
      <c r="AR3"/>
      <c r="AS3" s="42" t="s">
        <v>181</v>
      </c>
      <c r="AT3" s="41">
        <v>7373</v>
      </c>
      <c r="AU3"/>
      <c r="AV3" s="42" t="s">
        <v>104</v>
      </c>
      <c r="AW3" s="41">
        <v>5377</v>
      </c>
      <c r="AX3"/>
      <c r="AY3" s="42" t="s">
        <v>162</v>
      </c>
      <c r="AZ3" s="41">
        <v>2075</v>
      </c>
      <c r="BA3"/>
      <c r="BB3" s="42" t="s">
        <v>105</v>
      </c>
      <c r="BC3" s="41">
        <v>21519</v>
      </c>
      <c r="BD3"/>
      <c r="BE3" s="42" t="s">
        <v>272</v>
      </c>
      <c r="BF3" s="41">
        <v>992</v>
      </c>
      <c r="BG3"/>
      <c r="BH3" s="42" t="s">
        <v>106</v>
      </c>
      <c r="BI3" s="41">
        <v>19667</v>
      </c>
      <c r="BJ3"/>
      <c r="BK3" s="42">
        <v>0</v>
      </c>
      <c r="BL3" s="41">
        <v>0</v>
      </c>
      <c r="BM3"/>
      <c r="BN3" s="42">
        <v>0</v>
      </c>
      <c r="BO3" s="41">
        <v>0</v>
      </c>
      <c r="BP3"/>
      <c r="BQ3" s="42">
        <v>0</v>
      </c>
      <c r="BR3" s="41">
        <v>0</v>
      </c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</row>
    <row r="4" spans="1:837" ht="12" customHeight="1">
      <c r="A4" s="34">
        <v>702</v>
      </c>
      <c r="B4" s="76" t="s">
        <v>236</v>
      </c>
      <c r="C4" s="75" t="s">
        <v>105</v>
      </c>
      <c r="D4" s="34" t="s">
        <v>120</v>
      </c>
      <c r="E4" s="35">
        <v>40278</v>
      </c>
      <c r="F4" s="79" t="s">
        <v>365</v>
      </c>
      <c r="H4" s="49" t="s">
        <v>236</v>
      </c>
      <c r="I4" s="50">
        <v>702</v>
      </c>
      <c r="J4" s="51">
        <v>40278</v>
      </c>
      <c r="K4" s="52" t="s">
        <v>120</v>
      </c>
      <c r="L4" s="52" t="s">
        <v>365</v>
      </c>
      <c r="M4" s="52" t="s">
        <v>105</v>
      </c>
      <c r="O4" s="43" t="s">
        <v>349</v>
      </c>
      <c r="P4" s="41">
        <v>931</v>
      </c>
      <c r="Q4"/>
      <c r="R4" s="43" t="s">
        <v>180</v>
      </c>
      <c r="S4" s="41">
        <v>978</v>
      </c>
      <c r="T4"/>
      <c r="U4" s="43" t="s">
        <v>297</v>
      </c>
      <c r="V4" s="41">
        <v>880</v>
      </c>
      <c r="W4"/>
      <c r="X4" s="43" t="s">
        <v>226</v>
      </c>
      <c r="Y4" s="41">
        <v>974</v>
      </c>
      <c r="Z4"/>
      <c r="AA4" s="43" t="s">
        <v>257</v>
      </c>
      <c r="AB4" s="41">
        <v>655</v>
      </c>
      <c r="AC4"/>
      <c r="AD4" s="43" t="s">
        <v>259</v>
      </c>
      <c r="AE4" s="41">
        <v>934</v>
      </c>
      <c r="AF4"/>
      <c r="AG4" s="43" t="s">
        <v>228</v>
      </c>
      <c r="AH4" s="41">
        <v>687</v>
      </c>
      <c r="AI4"/>
      <c r="AJ4" s="43" t="s">
        <v>292</v>
      </c>
      <c r="AK4" s="41">
        <v>885</v>
      </c>
      <c r="AL4"/>
      <c r="AM4" s="43" t="s">
        <v>294</v>
      </c>
      <c r="AN4" s="41">
        <v>729</v>
      </c>
      <c r="AO4"/>
      <c r="AP4" s="43" t="s">
        <v>205</v>
      </c>
      <c r="AQ4" s="41">
        <v>659</v>
      </c>
      <c r="AR4"/>
      <c r="AS4" s="43" t="s">
        <v>288</v>
      </c>
      <c r="AT4" s="41">
        <v>743</v>
      </c>
      <c r="AU4"/>
      <c r="AV4" s="43" t="s">
        <v>216</v>
      </c>
      <c r="AW4" s="41">
        <v>681</v>
      </c>
      <c r="AX4"/>
      <c r="AY4" s="43" t="s">
        <v>251</v>
      </c>
      <c r="AZ4" s="41">
        <v>713</v>
      </c>
      <c r="BA4"/>
      <c r="BB4" s="43" t="s">
        <v>236</v>
      </c>
      <c r="BC4" s="41">
        <v>702</v>
      </c>
      <c r="BD4"/>
      <c r="BE4" s="43" t="s">
        <v>253</v>
      </c>
      <c r="BF4" s="41">
        <v>992</v>
      </c>
      <c r="BG4"/>
      <c r="BH4" s="43" t="s">
        <v>352</v>
      </c>
      <c r="BI4" s="41">
        <v>852</v>
      </c>
      <c r="BJ4"/>
      <c r="BK4" s="43">
        <v>0</v>
      </c>
      <c r="BL4" s="41">
        <v>0</v>
      </c>
      <c r="BM4"/>
      <c r="BN4" s="43">
        <v>0</v>
      </c>
      <c r="BO4" s="41">
        <v>0</v>
      </c>
      <c r="BP4"/>
      <c r="BQ4" s="43">
        <v>0</v>
      </c>
      <c r="BR4" s="41">
        <v>0</v>
      </c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</row>
    <row r="5" spans="1:837" ht="12" customHeight="1">
      <c r="A5" s="34">
        <v>922</v>
      </c>
      <c r="B5" s="76" t="s">
        <v>242</v>
      </c>
      <c r="C5" s="75" t="s">
        <v>105</v>
      </c>
      <c r="D5" s="34" t="s">
        <v>119</v>
      </c>
      <c r="E5" s="35">
        <v>40213</v>
      </c>
      <c r="F5" s="79" t="s">
        <v>365</v>
      </c>
      <c r="H5" s="49" t="s">
        <v>242</v>
      </c>
      <c r="I5" s="50">
        <v>922</v>
      </c>
      <c r="J5" s="51">
        <v>40213</v>
      </c>
      <c r="K5" s="52" t="s">
        <v>119</v>
      </c>
      <c r="L5" s="52" t="s">
        <v>365</v>
      </c>
      <c r="M5" s="52" t="s">
        <v>105</v>
      </c>
      <c r="O5" s="43" t="s">
        <v>333</v>
      </c>
      <c r="P5" s="41">
        <v>982</v>
      </c>
      <c r="Q5"/>
      <c r="R5" s="43" t="s">
        <v>303</v>
      </c>
      <c r="S5" s="41">
        <v>876</v>
      </c>
      <c r="T5"/>
      <c r="U5" s="43" t="s">
        <v>223</v>
      </c>
      <c r="V5" s="41">
        <v>664</v>
      </c>
      <c r="W5"/>
      <c r="X5" s="42" t="s">
        <v>107</v>
      </c>
      <c r="Y5" s="41">
        <v>974</v>
      </c>
      <c r="Z5"/>
      <c r="AA5" s="43" t="s">
        <v>322</v>
      </c>
      <c r="AB5" s="41">
        <v>757</v>
      </c>
      <c r="AC5"/>
      <c r="AD5" s="43" t="s">
        <v>281</v>
      </c>
      <c r="AE5" s="41">
        <v>887</v>
      </c>
      <c r="AF5"/>
      <c r="AG5" s="43" t="s">
        <v>284</v>
      </c>
      <c r="AH5" s="41">
        <v>1523</v>
      </c>
      <c r="AI5"/>
      <c r="AJ5" s="42" t="s">
        <v>107</v>
      </c>
      <c r="AK5" s="41">
        <v>885</v>
      </c>
      <c r="AL5"/>
      <c r="AM5" s="43" t="s">
        <v>283</v>
      </c>
      <c r="AN5" s="41">
        <v>734</v>
      </c>
      <c r="AO5"/>
      <c r="AP5" s="43" t="s">
        <v>296</v>
      </c>
      <c r="AQ5" s="41">
        <v>894</v>
      </c>
      <c r="AR5"/>
      <c r="AS5" s="43" t="s">
        <v>290</v>
      </c>
      <c r="AT5" s="41">
        <v>882</v>
      </c>
      <c r="AU5"/>
      <c r="AV5" s="43" t="s">
        <v>217</v>
      </c>
      <c r="AW5" s="41">
        <v>993</v>
      </c>
      <c r="AX5"/>
      <c r="AY5" s="43" t="s">
        <v>206</v>
      </c>
      <c r="AZ5" s="41">
        <v>661</v>
      </c>
      <c r="BA5"/>
      <c r="BB5" s="43" t="s">
        <v>245</v>
      </c>
      <c r="BC5" s="41">
        <v>925</v>
      </c>
      <c r="BD5"/>
      <c r="BE5" s="42" t="s">
        <v>107</v>
      </c>
      <c r="BF5" s="41">
        <v>992</v>
      </c>
      <c r="BG5"/>
      <c r="BH5" s="43" t="s">
        <v>318</v>
      </c>
      <c r="BI5" s="41">
        <v>751</v>
      </c>
      <c r="BJ5"/>
      <c r="BK5" s="43" t="s">
        <v>107</v>
      </c>
      <c r="BL5" s="41">
        <v>0</v>
      </c>
      <c r="BM5"/>
      <c r="BN5" s="43" t="s">
        <v>107</v>
      </c>
      <c r="BO5" s="41">
        <v>0</v>
      </c>
      <c r="BP5"/>
      <c r="BQ5" s="43" t="s">
        <v>107</v>
      </c>
      <c r="BR5" s="41">
        <v>0</v>
      </c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</row>
    <row r="6" spans="1:837" ht="12" customHeight="1">
      <c r="A6" s="34">
        <v>971</v>
      </c>
      <c r="B6" s="76" t="s">
        <v>200</v>
      </c>
      <c r="C6" s="75" t="s">
        <v>105</v>
      </c>
      <c r="D6" s="34" t="s">
        <v>119</v>
      </c>
      <c r="E6" s="35">
        <v>39820</v>
      </c>
      <c r="F6" s="79" t="s">
        <v>365</v>
      </c>
      <c r="H6" s="49" t="s">
        <v>200</v>
      </c>
      <c r="I6" s="50">
        <v>971</v>
      </c>
      <c r="J6" s="51">
        <v>39820</v>
      </c>
      <c r="K6" s="52" t="s">
        <v>119</v>
      </c>
      <c r="L6" s="52" t="s">
        <v>365</v>
      </c>
      <c r="M6" s="52" t="s">
        <v>105</v>
      </c>
      <c r="O6" s="43" t="s">
        <v>332</v>
      </c>
      <c r="P6" s="41">
        <v>989</v>
      </c>
      <c r="Q6"/>
      <c r="R6" s="43" t="s">
        <v>250</v>
      </c>
      <c r="S6" s="41">
        <v>711</v>
      </c>
      <c r="T6"/>
      <c r="U6" s="43" t="s">
        <v>252</v>
      </c>
      <c r="V6" s="41">
        <v>718</v>
      </c>
      <c r="W6"/>
      <c r="X6"/>
      <c r="Y6"/>
      <c r="Z6"/>
      <c r="AA6" s="43" t="s">
        <v>346</v>
      </c>
      <c r="AB6" s="41">
        <v>856</v>
      </c>
      <c r="AC6"/>
      <c r="AD6" s="43" t="s">
        <v>254</v>
      </c>
      <c r="AE6" s="41">
        <v>991</v>
      </c>
      <c r="AF6"/>
      <c r="AG6" s="43" t="s">
        <v>300</v>
      </c>
      <c r="AH6" s="41">
        <v>879</v>
      </c>
      <c r="AI6"/>
      <c r="AJ6"/>
      <c r="AK6"/>
      <c r="AL6"/>
      <c r="AM6" s="43" t="s">
        <v>293</v>
      </c>
      <c r="AN6" s="41">
        <v>730</v>
      </c>
      <c r="AO6"/>
      <c r="AP6" s="42" t="s">
        <v>107</v>
      </c>
      <c r="AQ6" s="41">
        <v>1553</v>
      </c>
      <c r="AR6"/>
      <c r="AS6" s="43" t="s">
        <v>343</v>
      </c>
      <c r="AT6" s="41">
        <v>742</v>
      </c>
      <c r="AU6"/>
      <c r="AV6" s="43" t="s">
        <v>286</v>
      </c>
      <c r="AW6" s="41">
        <v>736</v>
      </c>
      <c r="AX6"/>
      <c r="AY6" s="43" t="s">
        <v>235</v>
      </c>
      <c r="AZ6" s="41">
        <v>701</v>
      </c>
      <c r="BA6"/>
      <c r="BB6" s="43" t="s">
        <v>238</v>
      </c>
      <c r="BC6" s="41">
        <v>706</v>
      </c>
      <c r="BD6"/>
      <c r="BE6"/>
      <c r="BF6"/>
      <c r="BG6"/>
      <c r="BH6" s="43" t="s">
        <v>353</v>
      </c>
      <c r="BI6" s="41">
        <v>764</v>
      </c>
      <c r="BJ6"/>
      <c r="BK6" s="42" t="s">
        <v>107</v>
      </c>
      <c r="BL6" s="41">
        <v>0</v>
      </c>
      <c r="BM6"/>
      <c r="BN6" s="42" t="s">
        <v>107</v>
      </c>
      <c r="BO6" s="41">
        <v>0</v>
      </c>
      <c r="BP6"/>
      <c r="BQ6" s="42" t="s">
        <v>107</v>
      </c>
      <c r="BR6" s="41">
        <v>0</v>
      </c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</row>
    <row r="7" spans="1:837" ht="12" customHeight="1">
      <c r="A7" s="34">
        <v>665</v>
      </c>
      <c r="B7" s="76" t="s">
        <v>225</v>
      </c>
      <c r="C7" s="75" t="s">
        <v>103</v>
      </c>
      <c r="D7" s="34" t="s">
        <v>120</v>
      </c>
      <c r="E7" s="35">
        <v>39980</v>
      </c>
      <c r="F7" s="79" t="s">
        <v>365</v>
      </c>
      <c r="H7" s="49" t="s">
        <v>225</v>
      </c>
      <c r="I7" s="50">
        <v>665</v>
      </c>
      <c r="J7" s="51">
        <v>39980</v>
      </c>
      <c r="K7" s="52" t="s">
        <v>120</v>
      </c>
      <c r="L7" s="52" t="s">
        <v>365</v>
      </c>
      <c r="M7" s="52" t="s">
        <v>103</v>
      </c>
      <c r="O7" s="43" t="s">
        <v>329</v>
      </c>
      <c r="P7" s="41">
        <v>941</v>
      </c>
      <c r="Q7"/>
      <c r="R7" s="43" t="s">
        <v>234</v>
      </c>
      <c r="S7" s="41">
        <v>933</v>
      </c>
      <c r="T7"/>
      <c r="U7" s="43" t="s">
        <v>362</v>
      </c>
      <c r="V7" s="41">
        <v>847</v>
      </c>
      <c r="W7"/>
      <c r="X7"/>
      <c r="Y7"/>
      <c r="Z7"/>
      <c r="AA7" s="43" t="s">
        <v>345</v>
      </c>
      <c r="AB7" s="41">
        <v>855</v>
      </c>
      <c r="AC7"/>
      <c r="AD7" s="43" t="s">
        <v>227</v>
      </c>
      <c r="AE7" s="41">
        <v>961</v>
      </c>
      <c r="AF7"/>
      <c r="AG7" s="43" t="s">
        <v>222</v>
      </c>
      <c r="AH7" s="41">
        <v>658</v>
      </c>
      <c r="AI7"/>
      <c r="AJ7"/>
      <c r="AK7"/>
      <c r="AL7"/>
      <c r="AM7" s="42" t="s">
        <v>107</v>
      </c>
      <c r="AN7" s="41">
        <v>2193</v>
      </c>
      <c r="AO7"/>
      <c r="AP7"/>
      <c r="AQ7"/>
      <c r="AR7"/>
      <c r="AS7" s="43" t="s">
        <v>295</v>
      </c>
      <c r="AT7" s="41">
        <v>884</v>
      </c>
      <c r="AU7"/>
      <c r="AV7" s="43" t="s">
        <v>215</v>
      </c>
      <c r="AW7" s="41">
        <v>660</v>
      </c>
      <c r="AX7"/>
      <c r="AY7" s="42" t="s">
        <v>107</v>
      </c>
      <c r="AZ7" s="41">
        <v>2075</v>
      </c>
      <c r="BA7"/>
      <c r="BB7" s="43" t="s">
        <v>360</v>
      </c>
      <c r="BC7" s="41">
        <v>769</v>
      </c>
      <c r="BD7"/>
      <c r="BE7"/>
      <c r="BF7"/>
      <c r="BG7"/>
      <c r="BH7" s="43" t="s">
        <v>355</v>
      </c>
      <c r="BI7" s="41">
        <v>767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</row>
    <row r="8" spans="1:837" ht="12" customHeight="1">
      <c r="A8" s="34">
        <v>979</v>
      </c>
      <c r="B8" s="76" t="s">
        <v>224</v>
      </c>
      <c r="C8" s="75" t="s">
        <v>103</v>
      </c>
      <c r="D8" s="34" t="s">
        <v>119</v>
      </c>
      <c r="E8" s="35">
        <v>39887</v>
      </c>
      <c r="F8" s="79" t="s">
        <v>365</v>
      </c>
      <c r="H8" s="49" t="s">
        <v>224</v>
      </c>
      <c r="I8" s="50">
        <v>979</v>
      </c>
      <c r="J8" s="51">
        <v>39887</v>
      </c>
      <c r="K8" s="52" t="s">
        <v>119</v>
      </c>
      <c r="L8" s="52" t="s">
        <v>365</v>
      </c>
      <c r="M8" s="52" t="s">
        <v>103</v>
      </c>
      <c r="O8" s="43" t="s">
        <v>331</v>
      </c>
      <c r="P8" s="41">
        <v>937</v>
      </c>
      <c r="Q8"/>
      <c r="R8" s="43" t="s">
        <v>220</v>
      </c>
      <c r="S8" s="41">
        <v>654</v>
      </c>
      <c r="T8"/>
      <c r="U8" s="43" t="s">
        <v>233</v>
      </c>
      <c r="V8" s="41">
        <v>699</v>
      </c>
      <c r="W8"/>
      <c r="X8"/>
      <c r="Y8"/>
      <c r="Z8"/>
      <c r="AA8" s="42" t="s">
        <v>107</v>
      </c>
      <c r="AB8" s="41">
        <v>3123</v>
      </c>
      <c r="AC8"/>
      <c r="AD8" s="43" t="s">
        <v>320</v>
      </c>
      <c r="AE8" s="41">
        <v>756</v>
      </c>
      <c r="AF8"/>
      <c r="AG8" s="43" t="s">
        <v>285</v>
      </c>
      <c r="AH8" s="41">
        <v>735</v>
      </c>
      <c r="AI8"/>
      <c r="AJ8"/>
      <c r="AK8"/>
      <c r="AL8"/>
      <c r="AM8"/>
      <c r="AN8"/>
      <c r="AO8"/>
      <c r="AP8"/>
      <c r="AQ8"/>
      <c r="AR8"/>
      <c r="AS8" s="43" t="s">
        <v>306</v>
      </c>
      <c r="AT8" s="41">
        <v>749</v>
      </c>
      <c r="AU8"/>
      <c r="AV8" s="43" t="s">
        <v>199</v>
      </c>
      <c r="AW8" s="41">
        <v>954</v>
      </c>
      <c r="AX8"/>
      <c r="AY8"/>
      <c r="AZ8"/>
      <c r="BA8"/>
      <c r="BB8" s="43" t="s">
        <v>242</v>
      </c>
      <c r="BC8" s="41">
        <v>922</v>
      </c>
      <c r="BD8"/>
      <c r="BE8"/>
      <c r="BF8"/>
      <c r="BG8"/>
      <c r="BH8" s="43" t="s">
        <v>354</v>
      </c>
      <c r="BI8" s="41">
        <v>765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</row>
    <row r="9" spans="1:837" ht="12" customHeight="1">
      <c r="A9" s="34">
        <v>945</v>
      </c>
      <c r="B9" s="76" t="s">
        <v>229</v>
      </c>
      <c r="C9" s="75" t="s">
        <v>103</v>
      </c>
      <c r="D9" s="34" t="s">
        <v>119</v>
      </c>
      <c r="E9" s="35">
        <v>39971</v>
      </c>
      <c r="F9" s="79" t="s">
        <v>365</v>
      </c>
      <c r="H9" s="49" t="s">
        <v>229</v>
      </c>
      <c r="I9" s="50">
        <v>945</v>
      </c>
      <c r="J9" s="51">
        <v>39971</v>
      </c>
      <c r="K9" s="52" t="s">
        <v>119</v>
      </c>
      <c r="L9" s="52" t="s">
        <v>365</v>
      </c>
      <c r="M9" s="52" t="s">
        <v>103</v>
      </c>
      <c r="O9" s="43" t="s">
        <v>347</v>
      </c>
      <c r="P9" s="41">
        <v>696</v>
      </c>
      <c r="Q9"/>
      <c r="R9" s="43" t="s">
        <v>201</v>
      </c>
      <c r="S9" s="41">
        <v>977</v>
      </c>
      <c r="T9"/>
      <c r="U9" s="43" t="s">
        <v>255</v>
      </c>
      <c r="V9" s="41">
        <v>651</v>
      </c>
      <c r="W9"/>
      <c r="X9"/>
      <c r="Y9"/>
      <c r="Z9"/>
      <c r="AA9"/>
      <c r="AB9"/>
      <c r="AC9"/>
      <c r="AD9" s="43" t="s">
        <v>287</v>
      </c>
      <c r="AE9" s="41">
        <v>739</v>
      </c>
      <c r="AF9"/>
      <c r="AG9" s="42" t="s">
        <v>107</v>
      </c>
      <c r="AH9" s="41">
        <v>4482</v>
      </c>
      <c r="AI9"/>
      <c r="AJ9"/>
      <c r="AK9"/>
      <c r="AL9"/>
      <c r="AM9"/>
      <c r="AN9"/>
      <c r="AO9"/>
      <c r="AP9"/>
      <c r="AQ9"/>
      <c r="AR9"/>
      <c r="AS9" s="43" t="s">
        <v>321</v>
      </c>
      <c r="AT9" s="41">
        <v>868</v>
      </c>
      <c r="AU9"/>
      <c r="AV9" s="43" t="s">
        <v>196</v>
      </c>
      <c r="AW9" s="41">
        <v>671</v>
      </c>
      <c r="AX9"/>
      <c r="AY9"/>
      <c r="AZ9"/>
      <c r="BA9"/>
      <c r="BB9" s="43" t="s">
        <v>203</v>
      </c>
      <c r="BC9" s="41">
        <v>964</v>
      </c>
      <c r="BD9"/>
      <c r="BE9"/>
      <c r="BF9"/>
      <c r="BG9"/>
      <c r="BH9" s="43" t="s">
        <v>309</v>
      </c>
      <c r="BI9" s="41">
        <v>872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</row>
    <row r="10" spans="1:837" ht="12" customHeight="1">
      <c r="A10" s="34">
        <v>651</v>
      </c>
      <c r="B10" s="76" t="s">
        <v>255</v>
      </c>
      <c r="C10" s="75" t="s">
        <v>103</v>
      </c>
      <c r="D10" s="34" t="s">
        <v>120</v>
      </c>
      <c r="E10" s="35">
        <v>40664</v>
      </c>
      <c r="F10" s="79" t="s">
        <v>366</v>
      </c>
      <c r="H10" s="49" t="s">
        <v>255</v>
      </c>
      <c r="I10" s="50">
        <v>651</v>
      </c>
      <c r="J10" s="51">
        <v>40664</v>
      </c>
      <c r="K10" s="52" t="s">
        <v>120</v>
      </c>
      <c r="L10" s="52" t="s">
        <v>366</v>
      </c>
      <c r="M10" s="52" t="s">
        <v>103</v>
      </c>
      <c r="O10" s="43" t="s">
        <v>334</v>
      </c>
      <c r="P10" s="41">
        <v>759</v>
      </c>
      <c r="Q10"/>
      <c r="R10" s="43" t="s">
        <v>314</v>
      </c>
      <c r="S10" s="41">
        <v>869</v>
      </c>
      <c r="T10"/>
      <c r="U10" s="43" t="s">
        <v>229</v>
      </c>
      <c r="V10" s="41">
        <v>945</v>
      </c>
      <c r="W10"/>
      <c r="X10"/>
      <c r="Y10"/>
      <c r="Z10"/>
      <c r="AA10"/>
      <c r="AB10"/>
      <c r="AC10"/>
      <c r="AD10" s="43" t="s">
        <v>298</v>
      </c>
      <c r="AE10" s="41">
        <v>890</v>
      </c>
      <c r="AF10"/>
      <c r="AG10"/>
      <c r="AH10"/>
      <c r="AI10"/>
      <c r="AJ10"/>
      <c r="AK10"/>
      <c r="AL10"/>
      <c r="AM10"/>
      <c r="AN10"/>
      <c r="AO10"/>
      <c r="AP10"/>
      <c r="AQ10"/>
      <c r="AR10"/>
      <c r="AS10" s="43" t="s">
        <v>291</v>
      </c>
      <c r="AT10" s="41">
        <v>883</v>
      </c>
      <c r="AU10"/>
      <c r="AV10" s="43" t="s">
        <v>219</v>
      </c>
      <c r="AW10" s="41">
        <v>682</v>
      </c>
      <c r="AX10"/>
      <c r="AY10"/>
      <c r="AZ10"/>
      <c r="BA10"/>
      <c r="BB10" s="43" t="s">
        <v>204</v>
      </c>
      <c r="BC10" s="41">
        <v>995</v>
      </c>
      <c r="BD10"/>
      <c r="BE10"/>
      <c r="BF10"/>
      <c r="BG10"/>
      <c r="BH10" s="43" t="s">
        <v>323</v>
      </c>
      <c r="BI10" s="41">
        <v>863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</row>
    <row r="11" spans="1:837" ht="12" customHeight="1">
      <c r="A11" s="34">
        <v>888</v>
      </c>
      <c r="B11" s="76" t="s">
        <v>278</v>
      </c>
      <c r="C11" s="75" t="s">
        <v>103</v>
      </c>
      <c r="D11" s="34" t="s">
        <v>119</v>
      </c>
      <c r="E11" s="35">
        <v>40906</v>
      </c>
      <c r="F11" s="79" t="s">
        <v>366</v>
      </c>
      <c r="H11" s="49" t="s">
        <v>278</v>
      </c>
      <c r="I11" s="50">
        <v>888</v>
      </c>
      <c r="J11" s="51">
        <v>40906</v>
      </c>
      <c r="K11" s="52" t="s">
        <v>119</v>
      </c>
      <c r="L11" s="52" t="s">
        <v>366</v>
      </c>
      <c r="M11" s="52" t="s">
        <v>103</v>
      </c>
      <c r="O11" s="43" t="s">
        <v>337</v>
      </c>
      <c r="P11" s="41">
        <v>862</v>
      </c>
      <c r="Q11"/>
      <c r="R11" s="43" t="s">
        <v>315</v>
      </c>
      <c r="S11" s="41">
        <v>870</v>
      </c>
      <c r="T11"/>
      <c r="U11" s="43" t="s">
        <v>230</v>
      </c>
      <c r="V11" s="41">
        <v>693</v>
      </c>
      <c r="W11"/>
      <c r="X11"/>
      <c r="Y11"/>
      <c r="Z11"/>
      <c r="AA11"/>
      <c r="AB11"/>
      <c r="AC11"/>
      <c r="AD11" s="43" t="s">
        <v>280</v>
      </c>
      <c r="AE11" s="41">
        <v>891</v>
      </c>
      <c r="AF11"/>
      <c r="AG11"/>
      <c r="AH11"/>
      <c r="AI11"/>
      <c r="AJ11"/>
      <c r="AK11"/>
      <c r="AL11"/>
      <c r="AM11"/>
      <c r="AN11"/>
      <c r="AO11"/>
      <c r="AP11"/>
      <c r="AQ11"/>
      <c r="AR11"/>
      <c r="AS11" s="43" t="s">
        <v>344</v>
      </c>
      <c r="AT11" s="41">
        <v>741</v>
      </c>
      <c r="AU11"/>
      <c r="AV11" s="42" t="s">
        <v>107</v>
      </c>
      <c r="AW11" s="41">
        <v>5377</v>
      </c>
      <c r="AX11"/>
      <c r="AY11"/>
      <c r="AZ11"/>
      <c r="BA11"/>
      <c r="BB11" s="43" t="s">
        <v>247</v>
      </c>
      <c r="BC11" s="41">
        <v>927</v>
      </c>
      <c r="BD11"/>
      <c r="BE11"/>
      <c r="BF11"/>
      <c r="BG11"/>
      <c r="BH11" s="43" t="s">
        <v>307</v>
      </c>
      <c r="BI11" s="41">
        <v>750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</row>
    <row r="12" spans="1:837" ht="12" customHeight="1">
      <c r="A12" s="34">
        <v>732</v>
      </c>
      <c r="B12" s="76" t="s">
        <v>279</v>
      </c>
      <c r="C12" s="75" t="s">
        <v>103</v>
      </c>
      <c r="D12" s="34" t="s">
        <v>120</v>
      </c>
      <c r="E12" s="35">
        <v>40522</v>
      </c>
      <c r="F12" s="79" t="s">
        <v>365</v>
      </c>
      <c r="H12" s="49" t="s">
        <v>279</v>
      </c>
      <c r="I12" s="50">
        <v>732</v>
      </c>
      <c r="J12" s="51">
        <v>40522</v>
      </c>
      <c r="K12" s="52" t="s">
        <v>120</v>
      </c>
      <c r="L12" s="52" t="s">
        <v>365</v>
      </c>
      <c r="M12" s="52" t="s">
        <v>103</v>
      </c>
      <c r="O12" s="43" t="s">
        <v>339</v>
      </c>
      <c r="P12" s="41">
        <v>861</v>
      </c>
      <c r="Q12"/>
      <c r="R12" s="43" t="s">
        <v>305</v>
      </c>
      <c r="S12" s="41">
        <v>748</v>
      </c>
      <c r="T12"/>
      <c r="U12" s="43" t="s">
        <v>258</v>
      </c>
      <c r="V12" s="41">
        <v>653</v>
      </c>
      <c r="W12"/>
      <c r="X12"/>
      <c r="Y12"/>
      <c r="Z12"/>
      <c r="AA12"/>
      <c r="AB12"/>
      <c r="AC12"/>
      <c r="AD12" s="43" t="s">
        <v>282</v>
      </c>
      <c r="AE12" s="41">
        <v>733</v>
      </c>
      <c r="AF12"/>
      <c r="AG12"/>
      <c r="AH12"/>
      <c r="AI12"/>
      <c r="AJ12"/>
      <c r="AK12"/>
      <c r="AL12"/>
      <c r="AM12"/>
      <c r="AN12"/>
      <c r="AO12"/>
      <c r="AP12"/>
      <c r="AQ12"/>
      <c r="AR12"/>
      <c r="AS12" s="43" t="s">
        <v>289</v>
      </c>
      <c r="AT12" s="41">
        <v>881</v>
      </c>
      <c r="AU12"/>
      <c r="AV12"/>
      <c r="AW12"/>
      <c r="AX12"/>
      <c r="AY12"/>
      <c r="AZ12"/>
      <c r="BA12"/>
      <c r="BB12" s="43" t="s">
        <v>244</v>
      </c>
      <c r="BC12" s="41">
        <v>924</v>
      </c>
      <c r="BD12"/>
      <c r="BE12"/>
      <c r="BF12"/>
      <c r="BG12"/>
      <c r="BH12" s="43" t="s">
        <v>324</v>
      </c>
      <c r="BI12" s="41">
        <v>758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</row>
    <row r="13" spans="1:837" ht="12" customHeight="1">
      <c r="A13" s="34">
        <v>671</v>
      </c>
      <c r="B13" s="76" t="s">
        <v>196</v>
      </c>
      <c r="C13" s="75" t="s">
        <v>104</v>
      </c>
      <c r="D13" s="34" t="s">
        <v>120</v>
      </c>
      <c r="E13" s="35">
        <v>40112</v>
      </c>
      <c r="F13" s="79" t="s">
        <v>365</v>
      </c>
      <c r="H13" s="49" t="s">
        <v>196</v>
      </c>
      <c r="I13" s="50">
        <v>671</v>
      </c>
      <c r="J13" s="51">
        <v>40112</v>
      </c>
      <c r="K13" s="52" t="s">
        <v>120</v>
      </c>
      <c r="L13" s="52" t="s">
        <v>365</v>
      </c>
      <c r="M13" s="52" t="s">
        <v>104</v>
      </c>
      <c r="O13" s="43" t="s">
        <v>336</v>
      </c>
      <c r="P13" s="41">
        <v>859</v>
      </c>
      <c r="Q13"/>
      <c r="R13" s="43" t="s">
        <v>304</v>
      </c>
      <c r="S13" s="41">
        <v>875</v>
      </c>
      <c r="T13"/>
      <c r="U13" s="43" t="s">
        <v>224</v>
      </c>
      <c r="V13" s="41">
        <v>979</v>
      </c>
      <c r="W13"/>
      <c r="X13"/>
      <c r="Y13"/>
      <c r="Z13"/>
      <c r="AA13"/>
      <c r="AB13"/>
      <c r="AC13"/>
      <c r="AD13" s="42" t="s">
        <v>107</v>
      </c>
      <c r="AE13" s="41">
        <v>7782</v>
      </c>
      <c r="AF13"/>
      <c r="AG13"/>
      <c r="AH13"/>
      <c r="AI13"/>
      <c r="AJ13"/>
      <c r="AK13"/>
      <c r="AL13"/>
      <c r="AM13"/>
      <c r="AN13"/>
      <c r="AO13"/>
      <c r="AP13"/>
      <c r="AQ13"/>
      <c r="AR13"/>
      <c r="AS13" s="42" t="s">
        <v>107</v>
      </c>
      <c r="AT13" s="41">
        <v>7373</v>
      </c>
      <c r="AU13"/>
      <c r="AV13"/>
      <c r="AW13"/>
      <c r="AX13"/>
      <c r="AY13"/>
      <c r="AZ13"/>
      <c r="BA13"/>
      <c r="BB13" s="43" t="s">
        <v>359</v>
      </c>
      <c r="BC13" s="41">
        <v>848</v>
      </c>
      <c r="BD13"/>
      <c r="BE13"/>
      <c r="BF13"/>
      <c r="BG13"/>
      <c r="BH13" s="43" t="s">
        <v>312</v>
      </c>
      <c r="BI13" s="41">
        <v>753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</row>
    <row r="14" spans="1:837" ht="12" customHeight="1">
      <c r="A14" s="34">
        <v>660</v>
      </c>
      <c r="B14" s="76" t="s">
        <v>215</v>
      </c>
      <c r="C14" s="75" t="s">
        <v>104</v>
      </c>
      <c r="D14" s="34" t="s">
        <v>120</v>
      </c>
      <c r="E14" s="35">
        <v>40499</v>
      </c>
      <c r="F14" s="79" t="s">
        <v>365</v>
      </c>
      <c r="H14" s="49" t="s">
        <v>215</v>
      </c>
      <c r="I14" s="50">
        <v>660</v>
      </c>
      <c r="J14" s="51">
        <v>40499</v>
      </c>
      <c r="K14" s="52" t="s">
        <v>120</v>
      </c>
      <c r="L14" s="52" t="s">
        <v>365</v>
      </c>
      <c r="M14" s="52" t="s">
        <v>104</v>
      </c>
      <c r="O14" s="43" t="s">
        <v>348</v>
      </c>
      <c r="P14" s="41">
        <v>854</v>
      </c>
      <c r="Q14"/>
      <c r="R14" s="43" t="s">
        <v>221</v>
      </c>
      <c r="S14" s="41">
        <v>976</v>
      </c>
      <c r="T14"/>
      <c r="U14" s="43" t="s">
        <v>278</v>
      </c>
      <c r="V14" s="41">
        <v>888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 s="43" t="s">
        <v>317</v>
      </c>
      <c r="BC14" s="41">
        <v>877</v>
      </c>
      <c r="BD14"/>
      <c r="BE14"/>
      <c r="BF14"/>
      <c r="BG14"/>
      <c r="BH14" s="43" t="s">
        <v>350</v>
      </c>
      <c r="BI14" s="41">
        <v>763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</row>
    <row r="15" spans="1:837" ht="12" customHeight="1">
      <c r="A15" s="34">
        <v>659</v>
      </c>
      <c r="B15" s="76" t="s">
        <v>205</v>
      </c>
      <c r="C15" s="75" t="s">
        <v>184</v>
      </c>
      <c r="D15" s="34" t="s">
        <v>120</v>
      </c>
      <c r="E15" s="35">
        <v>40311</v>
      </c>
      <c r="F15" s="79" t="s">
        <v>365</v>
      </c>
      <c r="H15" s="49" t="s">
        <v>205</v>
      </c>
      <c r="I15" s="50">
        <v>659</v>
      </c>
      <c r="J15" s="51">
        <v>40311</v>
      </c>
      <c r="K15" s="52" t="s">
        <v>120</v>
      </c>
      <c r="L15" s="52" t="s">
        <v>365</v>
      </c>
      <c r="M15" s="52" t="s">
        <v>184</v>
      </c>
      <c r="O15" s="43" t="s">
        <v>330</v>
      </c>
      <c r="P15" s="41">
        <v>939</v>
      </c>
      <c r="Q15"/>
      <c r="R15" s="43" t="s">
        <v>313</v>
      </c>
      <c r="S15" s="41">
        <v>754</v>
      </c>
      <c r="T15"/>
      <c r="U15" s="43" t="s">
        <v>279</v>
      </c>
      <c r="V15" s="41">
        <v>732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 s="43" t="s">
        <v>249</v>
      </c>
      <c r="BC15" s="41">
        <v>913</v>
      </c>
      <c r="BD15"/>
      <c r="BE15"/>
      <c r="BF15"/>
      <c r="BG15"/>
      <c r="BH15" s="43" t="s">
        <v>326</v>
      </c>
      <c r="BI15" s="41">
        <v>865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</row>
    <row r="16" spans="1:837" ht="12" customHeight="1">
      <c r="A16" s="34">
        <v>655</v>
      </c>
      <c r="B16" s="76" t="s">
        <v>257</v>
      </c>
      <c r="C16" s="75" t="s">
        <v>150</v>
      </c>
      <c r="D16" s="34" t="s">
        <v>120</v>
      </c>
      <c r="E16" s="35">
        <v>40735</v>
      </c>
      <c r="F16" s="79" t="s">
        <v>366</v>
      </c>
      <c r="H16" s="49" t="s">
        <v>257</v>
      </c>
      <c r="I16" s="50">
        <v>655</v>
      </c>
      <c r="J16" s="51">
        <v>40735</v>
      </c>
      <c r="K16" s="52" t="s">
        <v>120</v>
      </c>
      <c r="L16" s="52" t="s">
        <v>366</v>
      </c>
      <c r="M16" s="52" t="s">
        <v>150</v>
      </c>
      <c r="O16" s="43" t="s">
        <v>335</v>
      </c>
      <c r="P16" s="41">
        <v>858</v>
      </c>
      <c r="Q16"/>
      <c r="R16" s="43" t="s">
        <v>302</v>
      </c>
      <c r="S16" s="41">
        <v>747</v>
      </c>
      <c r="T16"/>
      <c r="U16" s="43" t="s">
        <v>260</v>
      </c>
      <c r="V16" s="41">
        <v>916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 s="43" t="s">
        <v>241</v>
      </c>
      <c r="BC16" s="41">
        <v>921</v>
      </c>
      <c r="BD16"/>
      <c r="BE16"/>
      <c r="BF16"/>
      <c r="BG16"/>
      <c r="BH16" s="43" t="s">
        <v>311</v>
      </c>
      <c r="BI16" s="41">
        <v>752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</row>
    <row r="17" spans="1:837" ht="14" customHeight="1">
      <c r="A17" s="34">
        <v>978</v>
      </c>
      <c r="B17" s="76" t="s">
        <v>180</v>
      </c>
      <c r="C17" s="75" t="s">
        <v>101</v>
      </c>
      <c r="D17" s="34" t="s">
        <v>119</v>
      </c>
      <c r="E17" s="35">
        <v>40139</v>
      </c>
      <c r="F17" s="79" t="s">
        <v>365</v>
      </c>
      <c r="H17" s="49" t="s">
        <v>180</v>
      </c>
      <c r="I17" s="50">
        <v>978</v>
      </c>
      <c r="J17" s="51">
        <v>40139</v>
      </c>
      <c r="K17" s="52" t="s">
        <v>119</v>
      </c>
      <c r="L17" s="52" t="s">
        <v>365</v>
      </c>
      <c r="M17" s="52" t="s">
        <v>101</v>
      </c>
      <c r="O17" s="42" t="s">
        <v>107</v>
      </c>
      <c r="P17" s="41">
        <v>11468</v>
      </c>
      <c r="Q17"/>
      <c r="R17" s="43" t="s">
        <v>340</v>
      </c>
      <c r="S17" s="41">
        <v>904</v>
      </c>
      <c r="T17"/>
      <c r="U17" s="43" t="s">
        <v>225</v>
      </c>
      <c r="V17" s="41">
        <v>665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 s="43" t="s">
        <v>237</v>
      </c>
      <c r="BC17" s="41">
        <v>705</v>
      </c>
      <c r="BD17"/>
      <c r="BE17"/>
      <c r="BF17"/>
      <c r="BG17"/>
      <c r="BH17" s="43" t="s">
        <v>299</v>
      </c>
      <c r="BI17" s="41">
        <v>745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</row>
    <row r="18" spans="1:837" ht="14" customHeight="1">
      <c r="A18" s="34">
        <v>998</v>
      </c>
      <c r="B18" s="76" t="s">
        <v>218</v>
      </c>
      <c r="C18" s="75" t="s">
        <v>101</v>
      </c>
      <c r="D18" s="34" t="s">
        <v>119</v>
      </c>
      <c r="E18" s="35">
        <v>40406</v>
      </c>
      <c r="F18" s="79" t="s">
        <v>365</v>
      </c>
      <c r="H18" s="49" t="s">
        <v>218</v>
      </c>
      <c r="I18" s="50">
        <v>998</v>
      </c>
      <c r="J18" s="51">
        <v>40406</v>
      </c>
      <c r="K18" s="52" t="s">
        <v>119</v>
      </c>
      <c r="L18" s="52" t="s">
        <v>365</v>
      </c>
      <c r="M18" s="52" t="s">
        <v>101</v>
      </c>
      <c r="O18"/>
      <c r="P18"/>
      <c r="Q18"/>
      <c r="R18" s="43" t="s">
        <v>319</v>
      </c>
      <c r="S18" s="41">
        <v>755</v>
      </c>
      <c r="T18"/>
      <c r="U18" s="42" t="s">
        <v>107</v>
      </c>
      <c r="V18" s="41">
        <v>10930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 s="43" t="s">
        <v>239</v>
      </c>
      <c r="BC18" s="41">
        <v>708</v>
      </c>
      <c r="BD18"/>
      <c r="BE18"/>
      <c r="BF18"/>
      <c r="BG18"/>
      <c r="BH18" s="43" t="s">
        <v>325</v>
      </c>
      <c r="BI18" s="41">
        <v>864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</row>
    <row r="19" spans="1:837" ht="14" customHeight="1">
      <c r="A19" s="34">
        <v>891</v>
      </c>
      <c r="B19" s="77" t="s">
        <v>280</v>
      </c>
      <c r="C19" s="75" t="s">
        <v>152</v>
      </c>
      <c r="D19" s="34" t="s">
        <v>119</v>
      </c>
      <c r="E19" s="35">
        <v>40345</v>
      </c>
      <c r="F19" s="79" t="s">
        <v>365</v>
      </c>
      <c r="H19" s="49" t="s">
        <v>280</v>
      </c>
      <c r="I19" s="50">
        <v>891</v>
      </c>
      <c r="J19" s="51">
        <v>40345</v>
      </c>
      <c r="K19" s="52" t="s">
        <v>119</v>
      </c>
      <c r="L19" s="52" t="s">
        <v>365</v>
      </c>
      <c r="M19" s="52" t="s">
        <v>152</v>
      </c>
      <c r="O19"/>
      <c r="P19"/>
      <c r="Q19"/>
      <c r="R19" s="43" t="s">
        <v>358</v>
      </c>
      <c r="S19" s="41">
        <v>768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 s="43" t="s">
        <v>256</v>
      </c>
      <c r="BC19" s="41">
        <v>657</v>
      </c>
      <c r="BD19"/>
      <c r="BE19"/>
      <c r="BF19"/>
      <c r="BG19"/>
      <c r="BH19" s="43" t="s">
        <v>197</v>
      </c>
      <c r="BI19" s="41">
        <v>950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</row>
    <row r="20" spans="1:837" ht="14" customHeight="1">
      <c r="A20" s="34">
        <v>961</v>
      </c>
      <c r="B20" s="76" t="s">
        <v>227</v>
      </c>
      <c r="C20" s="75" t="s">
        <v>152</v>
      </c>
      <c r="D20" s="34" t="s">
        <v>119</v>
      </c>
      <c r="E20" s="35">
        <v>39895</v>
      </c>
      <c r="F20" s="79" t="s">
        <v>365</v>
      </c>
      <c r="H20" s="49" t="s">
        <v>227</v>
      </c>
      <c r="I20" s="50">
        <v>961</v>
      </c>
      <c r="J20" s="51">
        <v>39895</v>
      </c>
      <c r="K20" s="52" t="s">
        <v>119</v>
      </c>
      <c r="L20" s="52" t="s">
        <v>365</v>
      </c>
      <c r="M20" s="52" t="s">
        <v>152</v>
      </c>
      <c r="O20"/>
      <c r="P20"/>
      <c r="Q20"/>
      <c r="R20" s="43" t="s">
        <v>218</v>
      </c>
      <c r="S20" s="41">
        <v>998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 s="43" t="s">
        <v>363</v>
      </c>
      <c r="BC20" s="41">
        <v>846</v>
      </c>
      <c r="BD20"/>
      <c r="BE20"/>
      <c r="BF20"/>
      <c r="BG20"/>
      <c r="BH20" s="43" t="s">
        <v>342</v>
      </c>
      <c r="BI20" s="41">
        <v>690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</row>
    <row r="21" spans="1:837" ht="14" customHeight="1">
      <c r="A21" s="34">
        <v>934</v>
      </c>
      <c r="B21" s="76" t="s">
        <v>259</v>
      </c>
      <c r="C21" s="75" t="s">
        <v>152</v>
      </c>
      <c r="D21" s="34" t="s">
        <v>119</v>
      </c>
      <c r="E21" s="35">
        <v>40556</v>
      </c>
      <c r="F21" s="79" t="s">
        <v>366</v>
      </c>
      <c r="H21" s="49" t="s">
        <v>259</v>
      </c>
      <c r="I21" s="50">
        <v>934</v>
      </c>
      <c r="J21" s="51">
        <v>40556</v>
      </c>
      <c r="K21" s="52" t="s">
        <v>119</v>
      </c>
      <c r="L21" s="52" t="s">
        <v>366</v>
      </c>
      <c r="M21" s="52" t="s">
        <v>152</v>
      </c>
      <c r="O21"/>
      <c r="P21"/>
      <c r="Q21"/>
      <c r="R21" s="43" t="s">
        <v>248</v>
      </c>
      <c r="S21" s="41">
        <v>709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 s="43" t="s">
        <v>356</v>
      </c>
      <c r="BC21" s="41">
        <v>850</v>
      </c>
      <c r="BD21"/>
      <c r="BE21"/>
      <c r="BF21"/>
      <c r="BG21"/>
      <c r="BH21" s="43" t="s">
        <v>327</v>
      </c>
      <c r="BI21" s="41">
        <v>867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</row>
    <row r="22" spans="1:837" ht="14" customHeight="1">
      <c r="A22" s="34">
        <v>887</v>
      </c>
      <c r="B22" s="76" t="s">
        <v>281</v>
      </c>
      <c r="C22" s="75" t="s">
        <v>152</v>
      </c>
      <c r="D22" s="34" t="s">
        <v>119</v>
      </c>
      <c r="E22" s="35">
        <v>39926</v>
      </c>
      <c r="F22" s="79" t="s">
        <v>365</v>
      </c>
      <c r="H22" s="49" t="s">
        <v>281</v>
      </c>
      <c r="I22" s="50">
        <v>887</v>
      </c>
      <c r="J22" s="51">
        <v>39926</v>
      </c>
      <c r="K22" s="52" t="s">
        <v>119</v>
      </c>
      <c r="L22" s="52" t="s">
        <v>365</v>
      </c>
      <c r="M22" s="52" t="s">
        <v>152</v>
      </c>
      <c r="O22"/>
      <c r="P22"/>
      <c r="Q22"/>
      <c r="R22" s="43" t="s">
        <v>357</v>
      </c>
      <c r="S22" s="41">
        <v>849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 s="43" t="s">
        <v>277</v>
      </c>
      <c r="BC22" s="41">
        <v>889</v>
      </c>
      <c r="BD22"/>
      <c r="BE22"/>
      <c r="BF22"/>
      <c r="BG22"/>
      <c r="BH22" s="43" t="s">
        <v>338</v>
      </c>
      <c r="BI22" s="41">
        <v>860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</row>
    <row r="23" spans="1:837" ht="14" customHeight="1">
      <c r="A23" s="34">
        <v>733</v>
      </c>
      <c r="B23" s="76" t="s">
        <v>282</v>
      </c>
      <c r="C23" s="75" t="s">
        <v>152</v>
      </c>
      <c r="D23" s="34" t="s">
        <v>120</v>
      </c>
      <c r="E23" s="35">
        <v>40485</v>
      </c>
      <c r="F23" s="79" t="s">
        <v>365</v>
      </c>
      <c r="H23" s="49" t="s">
        <v>282</v>
      </c>
      <c r="I23" s="50">
        <v>733</v>
      </c>
      <c r="J23" s="51">
        <v>40485</v>
      </c>
      <c r="K23" s="52" t="s">
        <v>120</v>
      </c>
      <c r="L23" s="52" t="s">
        <v>365</v>
      </c>
      <c r="M23" s="52" t="s">
        <v>152</v>
      </c>
      <c r="O23"/>
      <c r="P23"/>
      <c r="Q23"/>
      <c r="R23" s="43" t="s">
        <v>361</v>
      </c>
      <c r="S23" s="41">
        <v>770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 s="43" t="s">
        <v>200</v>
      </c>
      <c r="BC23" s="41">
        <v>971</v>
      </c>
      <c r="BD23"/>
      <c r="BE23"/>
      <c r="BF23"/>
      <c r="BG23"/>
      <c r="BH23" s="43" t="s">
        <v>198</v>
      </c>
      <c r="BI23" s="41">
        <v>949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</row>
    <row r="24" spans="1:837" ht="14" customHeight="1">
      <c r="A24" s="34">
        <v>734</v>
      </c>
      <c r="B24" s="76" t="s">
        <v>283</v>
      </c>
      <c r="C24" s="75" t="s">
        <v>131</v>
      </c>
      <c r="D24" s="34" t="s">
        <v>119</v>
      </c>
      <c r="E24" s="35">
        <v>40660</v>
      </c>
      <c r="F24" s="79" t="s">
        <v>366</v>
      </c>
      <c r="H24" s="49" t="s">
        <v>283</v>
      </c>
      <c r="I24" s="50">
        <v>734</v>
      </c>
      <c r="J24" s="51">
        <v>40660</v>
      </c>
      <c r="K24" s="52" t="s">
        <v>119</v>
      </c>
      <c r="L24" s="52" t="s">
        <v>366</v>
      </c>
      <c r="M24" s="52" t="s">
        <v>131</v>
      </c>
      <c r="O24"/>
      <c r="P24"/>
      <c r="Q24"/>
      <c r="R24" s="42" t="s">
        <v>107</v>
      </c>
      <c r="S24" s="41">
        <v>16721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 s="43" t="s">
        <v>301</v>
      </c>
      <c r="BC24" s="41">
        <v>878</v>
      </c>
      <c r="BD24"/>
      <c r="BE24"/>
      <c r="BF24"/>
      <c r="BG24"/>
      <c r="BH24" s="43" t="s">
        <v>341</v>
      </c>
      <c r="BI24" s="41">
        <v>857</v>
      </c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</row>
    <row r="25" spans="1:837" ht="14" customHeight="1">
      <c r="A25" s="34">
        <v>690</v>
      </c>
      <c r="B25" s="76" t="s">
        <v>342</v>
      </c>
      <c r="C25" s="75" t="s">
        <v>106</v>
      </c>
      <c r="D25" s="34" t="s">
        <v>120</v>
      </c>
      <c r="E25" s="35">
        <v>40678</v>
      </c>
      <c r="F25" s="79" t="s">
        <v>366</v>
      </c>
      <c r="H25" s="49" t="s">
        <v>342</v>
      </c>
      <c r="I25" s="50">
        <v>690</v>
      </c>
      <c r="J25" s="51">
        <v>40678</v>
      </c>
      <c r="K25" s="52" t="s">
        <v>120</v>
      </c>
      <c r="L25" s="52" t="s">
        <v>366</v>
      </c>
      <c r="M25" s="52" t="s">
        <v>106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 s="43" t="s">
        <v>246</v>
      </c>
      <c r="BC25" s="41">
        <v>926</v>
      </c>
      <c r="BD25"/>
      <c r="BE25"/>
      <c r="BF25"/>
      <c r="BG25"/>
      <c r="BH25" s="43" t="s">
        <v>310</v>
      </c>
      <c r="BI25" s="41">
        <v>873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</row>
    <row r="26" spans="1:837" ht="14" customHeight="1">
      <c r="A26" s="34">
        <v>1523</v>
      </c>
      <c r="B26" s="76" t="s">
        <v>284</v>
      </c>
      <c r="C26" s="75" t="s">
        <v>182</v>
      </c>
      <c r="D26" s="34" t="s">
        <v>119</v>
      </c>
      <c r="E26" s="35">
        <v>40506</v>
      </c>
      <c r="F26" s="79" t="s">
        <v>365</v>
      </c>
      <c r="H26" s="49" t="s">
        <v>284</v>
      </c>
      <c r="I26" s="50">
        <v>1523</v>
      </c>
      <c r="J26" s="51">
        <v>40506</v>
      </c>
      <c r="K26" s="52" t="s">
        <v>119</v>
      </c>
      <c r="L26" s="52" t="s">
        <v>365</v>
      </c>
      <c r="M26" s="52" t="s">
        <v>182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 s="43" t="s">
        <v>351</v>
      </c>
      <c r="BC26" s="41">
        <v>853</v>
      </c>
      <c r="BD26"/>
      <c r="BE26"/>
      <c r="BF26"/>
      <c r="BG26"/>
      <c r="BH26" s="43" t="s">
        <v>308</v>
      </c>
      <c r="BI26" s="41">
        <v>871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</row>
    <row r="27" spans="1:837" ht="14">
      <c r="A27" s="34">
        <v>681</v>
      </c>
      <c r="B27" s="78" t="s">
        <v>216</v>
      </c>
      <c r="C27" s="75" t="s">
        <v>104</v>
      </c>
      <c r="D27" s="34" t="s">
        <v>120</v>
      </c>
      <c r="E27" s="35">
        <v>39947</v>
      </c>
      <c r="F27" s="79" t="s">
        <v>365</v>
      </c>
      <c r="H27" s="49" t="s">
        <v>216</v>
      </c>
      <c r="I27" s="50">
        <v>681</v>
      </c>
      <c r="J27" s="51">
        <v>39947</v>
      </c>
      <c r="K27" s="52" t="s">
        <v>120</v>
      </c>
      <c r="L27" s="52" t="s">
        <v>365</v>
      </c>
      <c r="M27" s="52" t="s">
        <v>104</v>
      </c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 s="43" t="s">
        <v>243</v>
      </c>
      <c r="BC27" s="41">
        <v>923</v>
      </c>
      <c r="BD27"/>
      <c r="BE27"/>
      <c r="BF27"/>
      <c r="BG27"/>
      <c r="BH27" s="43" t="s">
        <v>328</v>
      </c>
      <c r="BI27" s="41">
        <v>866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</row>
    <row r="28" spans="1:837" ht="14" customHeight="1">
      <c r="A28" s="34">
        <v>954</v>
      </c>
      <c r="B28" s="76" t="s">
        <v>199</v>
      </c>
      <c r="C28" s="75" t="s">
        <v>104</v>
      </c>
      <c r="D28" s="34" t="s">
        <v>119</v>
      </c>
      <c r="E28" s="35">
        <v>40157</v>
      </c>
      <c r="F28" s="79" t="s">
        <v>365</v>
      </c>
      <c r="H28" s="49" t="s">
        <v>199</v>
      </c>
      <c r="I28" s="50">
        <v>954</v>
      </c>
      <c r="J28" s="51">
        <v>40157</v>
      </c>
      <c r="K28" s="52" t="s">
        <v>119</v>
      </c>
      <c r="L28" s="52" t="s">
        <v>365</v>
      </c>
      <c r="M28" s="52" t="s">
        <v>104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 s="43" t="s">
        <v>240</v>
      </c>
      <c r="BC28" s="41">
        <v>920</v>
      </c>
      <c r="BD28"/>
      <c r="BE28"/>
      <c r="BF28"/>
      <c r="BG28"/>
      <c r="BH28" s="42" t="s">
        <v>107</v>
      </c>
      <c r="BI28" s="41">
        <v>19667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</row>
    <row r="29" spans="1:837" ht="14" customHeight="1">
      <c r="A29" s="34">
        <v>682</v>
      </c>
      <c r="B29" s="77" t="s">
        <v>219</v>
      </c>
      <c r="C29" s="75" t="s">
        <v>104</v>
      </c>
      <c r="D29" s="34" t="s">
        <v>120</v>
      </c>
      <c r="E29" s="35">
        <v>39855</v>
      </c>
      <c r="F29" s="79" t="s">
        <v>365</v>
      </c>
      <c r="H29" s="49" t="s">
        <v>219</v>
      </c>
      <c r="I29" s="50">
        <v>682</v>
      </c>
      <c r="J29" s="51">
        <v>39855</v>
      </c>
      <c r="K29" s="52" t="s">
        <v>120</v>
      </c>
      <c r="L29" s="52" t="s">
        <v>365</v>
      </c>
      <c r="M29" s="52" t="s">
        <v>104</v>
      </c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 s="42" t="s">
        <v>107</v>
      </c>
      <c r="BC29" s="41">
        <v>21519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</row>
    <row r="30" spans="1:837" s="1" customFormat="1" ht="14" customHeight="1">
      <c r="A30" s="34">
        <v>993</v>
      </c>
      <c r="B30" s="77" t="s">
        <v>217</v>
      </c>
      <c r="C30" s="75" t="s">
        <v>104</v>
      </c>
      <c r="D30" s="34" t="s">
        <v>119</v>
      </c>
      <c r="E30" s="35">
        <v>40297</v>
      </c>
      <c r="F30" s="79" t="s">
        <v>365</v>
      </c>
      <c r="G30" s="45"/>
      <c r="H30" s="49" t="s">
        <v>217</v>
      </c>
      <c r="I30" s="50">
        <v>993</v>
      </c>
      <c r="J30" s="51">
        <v>40297</v>
      </c>
      <c r="K30" s="52" t="s">
        <v>119</v>
      </c>
      <c r="L30" s="52" t="s">
        <v>365</v>
      </c>
      <c r="M30" s="52" t="s">
        <v>104</v>
      </c>
      <c r="N30" s="45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</row>
    <row r="31" spans="1:837" s="1" customFormat="1" ht="14" customHeight="1">
      <c r="A31" s="34">
        <v>701</v>
      </c>
      <c r="B31" s="76" t="s">
        <v>235</v>
      </c>
      <c r="C31" s="75" t="s">
        <v>162</v>
      </c>
      <c r="D31" s="34" t="s">
        <v>120</v>
      </c>
      <c r="E31" s="35">
        <v>40282</v>
      </c>
      <c r="F31" s="79" t="s">
        <v>365</v>
      </c>
      <c r="G31" s="45"/>
      <c r="H31" s="49" t="s">
        <v>235</v>
      </c>
      <c r="I31" s="50">
        <v>701</v>
      </c>
      <c r="J31" s="51">
        <v>40282</v>
      </c>
      <c r="K31" s="52" t="s">
        <v>120</v>
      </c>
      <c r="L31" s="52" t="s">
        <v>365</v>
      </c>
      <c r="M31" s="52" t="s">
        <v>162</v>
      </c>
      <c r="N31" s="45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</row>
    <row r="32" spans="1:837" ht="14" customHeight="1">
      <c r="A32" s="34">
        <v>735</v>
      </c>
      <c r="B32" s="77" t="s">
        <v>285</v>
      </c>
      <c r="C32" s="75" t="s">
        <v>182</v>
      </c>
      <c r="D32" s="34" t="s">
        <v>120</v>
      </c>
      <c r="E32" s="35">
        <v>40240</v>
      </c>
      <c r="F32" s="79" t="s">
        <v>365</v>
      </c>
      <c r="H32" s="49" t="s">
        <v>285</v>
      </c>
      <c r="I32" s="50">
        <v>735</v>
      </c>
      <c r="J32" s="51">
        <v>40240</v>
      </c>
      <c r="K32" s="52" t="s">
        <v>120</v>
      </c>
      <c r="L32" s="52" t="s">
        <v>365</v>
      </c>
      <c r="M32" s="52" t="s">
        <v>182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</row>
    <row r="33" spans="1:837" ht="14" customHeight="1">
      <c r="A33" s="34">
        <v>736</v>
      </c>
      <c r="B33" s="77" t="s">
        <v>286</v>
      </c>
      <c r="C33" s="75" t="s">
        <v>104</v>
      </c>
      <c r="D33" s="34" t="s">
        <v>120</v>
      </c>
      <c r="E33" s="35">
        <v>40588</v>
      </c>
      <c r="F33" s="79" t="s">
        <v>366</v>
      </c>
      <c r="H33" s="49" t="s">
        <v>286</v>
      </c>
      <c r="I33" s="50">
        <v>736</v>
      </c>
      <c r="J33" s="51">
        <v>40588</v>
      </c>
      <c r="K33" s="52" t="s">
        <v>120</v>
      </c>
      <c r="L33" s="52" t="s">
        <v>366</v>
      </c>
      <c r="M33" s="52" t="s">
        <v>104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</row>
    <row r="34" spans="1:837" ht="14" customHeight="1">
      <c r="A34" s="34">
        <v>658</v>
      </c>
      <c r="B34" s="76" t="s">
        <v>222</v>
      </c>
      <c r="C34" s="75" t="s">
        <v>182</v>
      </c>
      <c r="D34" s="34" t="s">
        <v>120</v>
      </c>
      <c r="E34" s="35">
        <v>40375</v>
      </c>
      <c r="F34" s="79" t="s">
        <v>365</v>
      </c>
      <c r="H34" s="49" t="s">
        <v>222</v>
      </c>
      <c r="I34" s="50">
        <v>658</v>
      </c>
      <c r="J34" s="51">
        <v>40375</v>
      </c>
      <c r="K34" s="52" t="s">
        <v>120</v>
      </c>
      <c r="L34" s="52" t="s">
        <v>365</v>
      </c>
      <c r="M34" s="52" t="s">
        <v>182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</row>
    <row r="35" spans="1:837" ht="14" customHeight="1">
      <c r="A35" s="34">
        <v>991</v>
      </c>
      <c r="B35" s="76" t="s">
        <v>254</v>
      </c>
      <c r="C35" s="75" t="s">
        <v>152</v>
      </c>
      <c r="D35" s="34" t="s">
        <v>119</v>
      </c>
      <c r="E35" s="35">
        <v>40715</v>
      </c>
      <c r="F35" s="79" t="s">
        <v>366</v>
      </c>
      <c r="H35" s="49" t="s">
        <v>254</v>
      </c>
      <c r="I35" s="50">
        <v>991</v>
      </c>
      <c r="J35" s="51">
        <v>40715</v>
      </c>
      <c r="K35" s="52" t="s">
        <v>119</v>
      </c>
      <c r="L35" s="52" t="s">
        <v>366</v>
      </c>
      <c r="M35" s="52" t="s">
        <v>152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</row>
    <row r="36" spans="1:837" ht="14" customHeight="1">
      <c r="A36" s="34">
        <v>974</v>
      </c>
      <c r="B36" s="77" t="s">
        <v>226</v>
      </c>
      <c r="C36" s="75" t="s">
        <v>169</v>
      </c>
      <c r="D36" s="34" t="s">
        <v>119</v>
      </c>
      <c r="E36" s="35">
        <v>40053</v>
      </c>
      <c r="F36" s="79" t="s">
        <v>365</v>
      </c>
      <c r="H36" s="49" t="s">
        <v>226</v>
      </c>
      <c r="I36" s="50">
        <v>974</v>
      </c>
      <c r="J36" s="51">
        <v>40053</v>
      </c>
      <c r="K36" s="52" t="s">
        <v>119</v>
      </c>
      <c r="L36" s="52" t="s">
        <v>365</v>
      </c>
      <c r="M36" s="52" t="s">
        <v>169</v>
      </c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</row>
    <row r="37" spans="1:837" ht="14" customHeight="1">
      <c r="A37" s="34">
        <v>739</v>
      </c>
      <c r="B37" s="76" t="s">
        <v>287</v>
      </c>
      <c r="C37" s="75" t="s">
        <v>152</v>
      </c>
      <c r="D37" s="34" t="s">
        <v>120</v>
      </c>
      <c r="E37" s="35">
        <v>40687</v>
      </c>
      <c r="F37" s="79" t="s">
        <v>366</v>
      </c>
      <c r="H37" s="49" t="s">
        <v>287</v>
      </c>
      <c r="I37" s="50">
        <v>739</v>
      </c>
      <c r="J37" s="51">
        <v>40687</v>
      </c>
      <c r="K37" s="52" t="s">
        <v>120</v>
      </c>
      <c r="L37" s="52" t="s">
        <v>366</v>
      </c>
      <c r="M37" s="52" t="s">
        <v>152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</row>
    <row r="38" spans="1:837" ht="14" customHeight="1">
      <c r="A38" s="34">
        <v>933</v>
      </c>
      <c r="B38" s="76" t="s">
        <v>234</v>
      </c>
      <c r="C38" s="75" t="s">
        <v>101</v>
      </c>
      <c r="D38" s="34" t="s">
        <v>119</v>
      </c>
      <c r="E38" s="35">
        <v>40272</v>
      </c>
      <c r="F38" s="79" t="s">
        <v>365</v>
      </c>
      <c r="H38" s="49" t="s">
        <v>234</v>
      </c>
      <c r="I38" s="50">
        <v>933</v>
      </c>
      <c r="J38" s="51">
        <v>40272</v>
      </c>
      <c r="K38" s="52" t="s">
        <v>119</v>
      </c>
      <c r="L38" s="52" t="s">
        <v>365</v>
      </c>
      <c r="M38" s="52" t="s">
        <v>101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</row>
    <row r="39" spans="1:837" ht="14" customHeight="1">
      <c r="A39" s="34">
        <v>995</v>
      </c>
      <c r="B39" s="76" t="s">
        <v>204</v>
      </c>
      <c r="C39" s="75" t="s">
        <v>105</v>
      </c>
      <c r="D39" s="34" t="s">
        <v>119</v>
      </c>
      <c r="E39" s="35">
        <v>40373</v>
      </c>
      <c r="F39" s="79" t="s">
        <v>365</v>
      </c>
      <c r="H39" s="49" t="s">
        <v>204</v>
      </c>
      <c r="I39" s="50">
        <v>995</v>
      </c>
      <c r="J39" s="51">
        <v>40373</v>
      </c>
      <c r="K39" s="52" t="s">
        <v>119</v>
      </c>
      <c r="L39" s="52" t="s">
        <v>365</v>
      </c>
      <c r="M39" s="52" t="s">
        <v>105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</row>
    <row r="40" spans="1:837" ht="14" customHeight="1">
      <c r="A40" s="34">
        <v>923</v>
      </c>
      <c r="B40" s="76" t="s">
        <v>243</v>
      </c>
      <c r="C40" s="75" t="s">
        <v>105</v>
      </c>
      <c r="D40" s="34" t="s">
        <v>119</v>
      </c>
      <c r="E40" s="35">
        <v>40477</v>
      </c>
      <c r="F40" s="79" t="s">
        <v>365</v>
      </c>
      <c r="H40" s="49" t="s">
        <v>243</v>
      </c>
      <c r="I40" s="50">
        <v>923</v>
      </c>
      <c r="J40" s="51">
        <v>40477</v>
      </c>
      <c r="K40" s="52" t="s">
        <v>119</v>
      </c>
      <c r="L40" s="52" t="s">
        <v>365</v>
      </c>
      <c r="M40" s="52" t="s">
        <v>105</v>
      </c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</row>
    <row r="41" spans="1:837" ht="14" customHeight="1">
      <c r="A41" s="34">
        <v>924</v>
      </c>
      <c r="B41" s="76" t="s">
        <v>244</v>
      </c>
      <c r="C41" s="75" t="s">
        <v>105</v>
      </c>
      <c r="D41" s="34" t="s">
        <v>119</v>
      </c>
      <c r="E41" s="35">
        <v>40477</v>
      </c>
      <c r="F41" s="79" t="s">
        <v>365</v>
      </c>
      <c r="H41" s="49" t="s">
        <v>244</v>
      </c>
      <c r="I41" s="50">
        <v>924</v>
      </c>
      <c r="J41" s="51">
        <v>40477</v>
      </c>
      <c r="K41" s="52" t="s">
        <v>119</v>
      </c>
      <c r="L41" s="52" t="s">
        <v>365</v>
      </c>
      <c r="M41" s="52" t="s">
        <v>105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</row>
    <row r="42" spans="1:837" ht="14" customHeight="1">
      <c r="A42" s="34">
        <v>925</v>
      </c>
      <c r="B42" s="76" t="s">
        <v>245</v>
      </c>
      <c r="C42" s="75" t="s">
        <v>105</v>
      </c>
      <c r="D42" s="34" t="s">
        <v>119</v>
      </c>
      <c r="E42" s="35">
        <v>40353</v>
      </c>
      <c r="F42" s="79" t="s">
        <v>365</v>
      </c>
      <c r="H42" s="49" t="s">
        <v>245</v>
      </c>
      <c r="I42" s="50">
        <v>925</v>
      </c>
      <c r="J42" s="51">
        <v>40353</v>
      </c>
      <c r="K42" s="52" t="s">
        <v>119</v>
      </c>
      <c r="L42" s="52" t="s">
        <v>365</v>
      </c>
      <c r="M42" s="52" t="s">
        <v>105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</row>
    <row r="43" spans="1:837" ht="14" customHeight="1">
      <c r="A43" s="34">
        <v>926</v>
      </c>
      <c r="B43" s="76" t="s">
        <v>246</v>
      </c>
      <c r="C43" s="75" t="s">
        <v>105</v>
      </c>
      <c r="D43" s="34" t="s">
        <v>119</v>
      </c>
      <c r="E43" s="35">
        <v>40325</v>
      </c>
      <c r="F43" s="79" t="s">
        <v>365</v>
      </c>
      <c r="H43" s="49" t="s">
        <v>246</v>
      </c>
      <c r="I43" s="50">
        <v>926</v>
      </c>
      <c r="J43" s="51">
        <v>40325</v>
      </c>
      <c r="K43" s="52" t="s">
        <v>119</v>
      </c>
      <c r="L43" s="52" t="s">
        <v>365</v>
      </c>
      <c r="M43" s="52" t="s">
        <v>105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</row>
    <row r="44" spans="1:837" ht="14" customHeight="1">
      <c r="A44" s="34">
        <v>708</v>
      </c>
      <c r="B44" s="76" t="s">
        <v>239</v>
      </c>
      <c r="C44" s="75" t="s">
        <v>105</v>
      </c>
      <c r="D44" s="34" t="s">
        <v>120</v>
      </c>
      <c r="E44" s="35">
        <v>40297</v>
      </c>
      <c r="F44" s="79" t="s">
        <v>365</v>
      </c>
      <c r="H44" s="49" t="s">
        <v>239</v>
      </c>
      <c r="I44" s="50">
        <v>708</v>
      </c>
      <c r="J44" s="51">
        <v>40297</v>
      </c>
      <c r="K44" s="52" t="s">
        <v>120</v>
      </c>
      <c r="L44" s="52" t="s">
        <v>365</v>
      </c>
      <c r="M44" s="52" t="s">
        <v>105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</row>
    <row r="45" spans="1:837" ht="14" customHeight="1">
      <c r="A45" s="34">
        <v>705</v>
      </c>
      <c r="B45" s="76" t="s">
        <v>237</v>
      </c>
      <c r="C45" s="75" t="s">
        <v>105</v>
      </c>
      <c r="D45" s="34" t="s">
        <v>120</v>
      </c>
      <c r="E45" s="35">
        <v>40288</v>
      </c>
      <c r="F45" s="79" t="s">
        <v>365</v>
      </c>
      <c r="H45" s="49" t="s">
        <v>237</v>
      </c>
      <c r="I45" s="50">
        <v>705</v>
      </c>
      <c r="J45" s="51">
        <v>40288</v>
      </c>
      <c r="K45" s="52" t="s">
        <v>120</v>
      </c>
      <c r="L45" s="52" t="s">
        <v>365</v>
      </c>
      <c r="M45" s="52" t="s">
        <v>105</v>
      </c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</row>
    <row r="46" spans="1:837" ht="14" customHeight="1">
      <c r="A46" s="34">
        <v>913</v>
      </c>
      <c r="B46" s="76" t="s">
        <v>249</v>
      </c>
      <c r="C46" s="75" t="s">
        <v>105</v>
      </c>
      <c r="D46" s="34" t="s">
        <v>119</v>
      </c>
      <c r="E46" s="35">
        <v>40246</v>
      </c>
      <c r="F46" s="79" t="s">
        <v>365</v>
      </c>
      <c r="H46" s="49" t="s">
        <v>249</v>
      </c>
      <c r="I46" s="50">
        <v>913</v>
      </c>
      <c r="J46" s="51">
        <v>40246</v>
      </c>
      <c r="K46" s="52" t="s">
        <v>119</v>
      </c>
      <c r="L46" s="52" t="s">
        <v>365</v>
      </c>
      <c r="M46" s="52" t="s">
        <v>105</v>
      </c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</row>
    <row r="47" spans="1:837" ht="14" customHeight="1">
      <c r="A47" s="34">
        <v>743</v>
      </c>
      <c r="B47" s="77" t="s">
        <v>288</v>
      </c>
      <c r="C47" s="75" t="s">
        <v>181</v>
      </c>
      <c r="D47" s="34" t="s">
        <v>120</v>
      </c>
      <c r="E47" s="35">
        <v>40046</v>
      </c>
      <c r="F47" s="79" t="s">
        <v>365</v>
      </c>
      <c r="H47" s="49" t="s">
        <v>288</v>
      </c>
      <c r="I47" s="50">
        <v>743</v>
      </c>
      <c r="J47" s="51">
        <v>40046</v>
      </c>
      <c r="K47" s="52" t="s">
        <v>120</v>
      </c>
      <c r="L47" s="52" t="s">
        <v>365</v>
      </c>
      <c r="M47" s="52" t="s">
        <v>181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</row>
    <row r="48" spans="1:837" ht="14" customHeight="1">
      <c r="A48" s="34">
        <v>881</v>
      </c>
      <c r="B48" s="76" t="s">
        <v>289</v>
      </c>
      <c r="C48" s="75" t="s">
        <v>181</v>
      </c>
      <c r="D48" s="34" t="s">
        <v>119</v>
      </c>
      <c r="E48" s="35">
        <v>40170</v>
      </c>
      <c r="F48" s="79" t="s">
        <v>365</v>
      </c>
      <c r="H48" s="49" t="s">
        <v>289</v>
      </c>
      <c r="I48" s="50">
        <v>881</v>
      </c>
      <c r="J48" s="51">
        <v>40170</v>
      </c>
      <c r="K48" s="52" t="s">
        <v>119</v>
      </c>
      <c r="L48" s="52" t="s">
        <v>365</v>
      </c>
      <c r="M48" s="52" t="s">
        <v>181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</row>
    <row r="49" spans="1:837" ht="14" customHeight="1">
      <c r="A49" s="34">
        <v>742</v>
      </c>
      <c r="B49" s="76" t="s">
        <v>343</v>
      </c>
      <c r="C49" s="75" t="s">
        <v>181</v>
      </c>
      <c r="D49" s="34" t="s">
        <v>120</v>
      </c>
      <c r="E49" s="35">
        <v>39909</v>
      </c>
      <c r="F49" s="79" t="s">
        <v>365</v>
      </c>
      <c r="H49" s="49" t="s">
        <v>343</v>
      </c>
      <c r="I49" s="50">
        <v>742</v>
      </c>
      <c r="J49" s="51">
        <v>39909</v>
      </c>
      <c r="K49" s="52" t="s">
        <v>120</v>
      </c>
      <c r="L49" s="52" t="s">
        <v>365</v>
      </c>
      <c r="M49" s="52" t="s">
        <v>181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</row>
    <row r="50" spans="1:837" ht="14" customHeight="1">
      <c r="A50" s="34">
        <v>882</v>
      </c>
      <c r="B50" s="77" t="s">
        <v>290</v>
      </c>
      <c r="C50" s="75" t="s">
        <v>181</v>
      </c>
      <c r="D50" s="34" t="s">
        <v>119</v>
      </c>
      <c r="E50" s="35">
        <v>40078</v>
      </c>
      <c r="F50" s="79" t="s">
        <v>365</v>
      </c>
      <c r="H50" s="49" t="s">
        <v>290</v>
      </c>
      <c r="I50" s="50">
        <v>882</v>
      </c>
      <c r="J50" s="51">
        <v>40078</v>
      </c>
      <c r="K50" s="52" t="s">
        <v>119</v>
      </c>
      <c r="L50" s="52" t="s">
        <v>365</v>
      </c>
      <c r="M50" s="52" t="s">
        <v>181</v>
      </c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</row>
    <row r="51" spans="1:837" ht="14" customHeight="1">
      <c r="A51" s="34">
        <v>883</v>
      </c>
      <c r="B51" s="76" t="s">
        <v>291</v>
      </c>
      <c r="C51" s="75" t="s">
        <v>181</v>
      </c>
      <c r="D51" s="34" t="s">
        <v>119</v>
      </c>
      <c r="E51" s="35">
        <v>39900</v>
      </c>
      <c r="F51" s="79" t="s">
        <v>365</v>
      </c>
      <c r="H51" s="49" t="s">
        <v>291</v>
      </c>
      <c r="I51" s="50">
        <v>883</v>
      </c>
      <c r="J51" s="51">
        <v>39900</v>
      </c>
      <c r="K51" s="52" t="s">
        <v>119</v>
      </c>
      <c r="L51" s="52" t="s">
        <v>365</v>
      </c>
      <c r="M51" s="52" t="s">
        <v>181</v>
      </c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</row>
    <row r="52" spans="1:837" ht="14" customHeight="1">
      <c r="A52" s="34">
        <v>741</v>
      </c>
      <c r="B52" s="77" t="s">
        <v>344</v>
      </c>
      <c r="C52" s="75" t="s">
        <v>181</v>
      </c>
      <c r="D52" s="34" t="s">
        <v>120</v>
      </c>
      <c r="E52" s="35">
        <v>40133</v>
      </c>
      <c r="F52" s="79" t="s">
        <v>365</v>
      </c>
      <c r="H52" s="49" t="s">
        <v>344</v>
      </c>
      <c r="I52" s="50">
        <v>741</v>
      </c>
      <c r="J52" s="51">
        <v>40133</v>
      </c>
      <c r="K52" s="52" t="s">
        <v>120</v>
      </c>
      <c r="L52" s="52" t="s">
        <v>365</v>
      </c>
      <c r="M52" s="52" t="s">
        <v>181</v>
      </c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</row>
    <row r="53" spans="1:837" ht="14" customHeight="1">
      <c r="A53" s="34">
        <v>885</v>
      </c>
      <c r="B53" s="77" t="s">
        <v>292</v>
      </c>
      <c r="C53" s="75" t="s">
        <v>263</v>
      </c>
      <c r="D53" s="34" t="s">
        <v>119</v>
      </c>
      <c r="E53" s="35">
        <v>40012</v>
      </c>
      <c r="F53" s="79" t="s">
        <v>365</v>
      </c>
      <c r="H53" s="49" t="s">
        <v>292</v>
      </c>
      <c r="I53" s="50">
        <v>885</v>
      </c>
      <c r="J53" s="51">
        <v>40012</v>
      </c>
      <c r="K53" s="52" t="s">
        <v>119</v>
      </c>
      <c r="L53" s="52" t="s">
        <v>365</v>
      </c>
      <c r="M53" s="52" t="s">
        <v>263</v>
      </c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</row>
    <row r="54" spans="1:837" ht="14" customHeight="1">
      <c r="A54" s="34">
        <v>730</v>
      </c>
      <c r="B54" s="77" t="s">
        <v>293</v>
      </c>
      <c r="C54" s="75" t="s">
        <v>131</v>
      </c>
      <c r="D54" s="34" t="s">
        <v>120</v>
      </c>
      <c r="E54" s="35">
        <v>40807</v>
      </c>
      <c r="F54" s="79" t="s">
        <v>366</v>
      </c>
      <c r="H54" s="49" t="s">
        <v>293</v>
      </c>
      <c r="I54" s="50">
        <v>730</v>
      </c>
      <c r="J54" s="51">
        <v>40807</v>
      </c>
      <c r="K54" s="52" t="s">
        <v>120</v>
      </c>
      <c r="L54" s="52" t="s">
        <v>366</v>
      </c>
      <c r="M54" s="52" t="s">
        <v>131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</row>
    <row r="55" spans="1:837" ht="14" customHeight="1">
      <c r="A55" s="34">
        <v>729</v>
      </c>
      <c r="B55" s="76" t="s">
        <v>294</v>
      </c>
      <c r="C55" s="75" t="s">
        <v>131</v>
      </c>
      <c r="D55" s="34" t="s">
        <v>120</v>
      </c>
      <c r="E55" s="35">
        <v>40192</v>
      </c>
      <c r="F55" s="79" t="s">
        <v>365</v>
      </c>
      <c r="H55" s="49" t="s">
        <v>294</v>
      </c>
      <c r="I55" s="50">
        <v>729</v>
      </c>
      <c r="J55" s="51">
        <v>40192</v>
      </c>
      <c r="K55" s="52" t="s">
        <v>120</v>
      </c>
      <c r="L55" s="52" t="s">
        <v>365</v>
      </c>
      <c r="M55" s="52" t="s">
        <v>131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</row>
    <row r="56" spans="1:837" ht="14" customHeight="1">
      <c r="A56" s="34">
        <v>661</v>
      </c>
      <c r="B56" s="76" t="s">
        <v>206</v>
      </c>
      <c r="C56" s="75" t="s">
        <v>162</v>
      </c>
      <c r="D56" s="34" t="s">
        <v>120</v>
      </c>
      <c r="E56" s="35">
        <v>40333</v>
      </c>
      <c r="F56" s="79" t="s">
        <v>365</v>
      </c>
      <c r="H56" s="49" t="s">
        <v>206</v>
      </c>
      <c r="I56" s="50">
        <v>661</v>
      </c>
      <c r="J56" s="51">
        <v>40333</v>
      </c>
      <c r="K56" s="52" t="s">
        <v>120</v>
      </c>
      <c r="L56" s="52" t="s">
        <v>365</v>
      </c>
      <c r="M56" s="52" t="s">
        <v>162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</row>
    <row r="57" spans="1:837" s="1" customFormat="1" ht="14" customHeight="1">
      <c r="A57" s="34">
        <v>884</v>
      </c>
      <c r="B57" s="76" t="s">
        <v>295</v>
      </c>
      <c r="C57" s="75" t="s">
        <v>181</v>
      </c>
      <c r="D57" s="34" t="s">
        <v>119</v>
      </c>
      <c r="E57" s="35">
        <v>40034</v>
      </c>
      <c r="F57" s="79" t="s">
        <v>365</v>
      </c>
      <c r="G57" s="45"/>
      <c r="H57" s="49" t="s">
        <v>295</v>
      </c>
      <c r="I57" s="50">
        <v>884</v>
      </c>
      <c r="J57" s="51">
        <v>40034</v>
      </c>
      <c r="K57" s="52" t="s">
        <v>119</v>
      </c>
      <c r="L57" s="52" t="s">
        <v>365</v>
      </c>
      <c r="M57" s="52" t="s">
        <v>181</v>
      </c>
      <c r="N57" s="45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</row>
    <row r="58" spans="1:837" ht="14" customHeight="1">
      <c r="A58" s="34">
        <v>894</v>
      </c>
      <c r="B58" s="76" t="s">
        <v>296</v>
      </c>
      <c r="C58" s="75" t="s">
        <v>184</v>
      </c>
      <c r="D58" s="34" t="s">
        <v>119</v>
      </c>
      <c r="E58" s="35">
        <v>40215</v>
      </c>
      <c r="F58" s="79" t="s">
        <v>365</v>
      </c>
      <c r="H58" s="49" t="s">
        <v>296</v>
      </c>
      <c r="I58" s="50">
        <v>894</v>
      </c>
      <c r="J58" s="51">
        <v>40215</v>
      </c>
      <c r="K58" s="52" t="s">
        <v>119</v>
      </c>
      <c r="L58" s="52" t="s">
        <v>365</v>
      </c>
      <c r="M58" s="52" t="s">
        <v>184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</row>
    <row r="59" spans="1:837" ht="14" customHeight="1">
      <c r="A59" s="34">
        <v>880</v>
      </c>
      <c r="B59" s="76" t="s">
        <v>297</v>
      </c>
      <c r="C59" s="75" t="s">
        <v>103</v>
      </c>
      <c r="D59" s="34" t="s">
        <v>119</v>
      </c>
      <c r="E59" s="35">
        <v>40696</v>
      </c>
      <c r="F59" s="79" t="s">
        <v>366</v>
      </c>
      <c r="H59" s="49" t="s">
        <v>297</v>
      </c>
      <c r="I59" s="50">
        <v>880</v>
      </c>
      <c r="J59" s="51">
        <v>40696</v>
      </c>
      <c r="K59" s="52" t="s">
        <v>119</v>
      </c>
      <c r="L59" s="52" t="s">
        <v>366</v>
      </c>
      <c r="M59" s="52" t="s">
        <v>103</v>
      </c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</row>
    <row r="60" spans="1:837" ht="14" customHeight="1">
      <c r="A60" s="34">
        <v>890</v>
      </c>
      <c r="B60" s="76" t="s">
        <v>298</v>
      </c>
      <c r="C60" s="75" t="s">
        <v>152</v>
      </c>
      <c r="D60" s="34" t="s">
        <v>119</v>
      </c>
      <c r="E60" s="35">
        <v>40523</v>
      </c>
      <c r="F60" s="79" t="s">
        <v>365</v>
      </c>
      <c r="H60" s="49" t="s">
        <v>298</v>
      </c>
      <c r="I60" s="50">
        <v>890</v>
      </c>
      <c r="J60" s="51">
        <v>40523</v>
      </c>
      <c r="K60" s="52" t="s">
        <v>119</v>
      </c>
      <c r="L60" s="52" t="s">
        <v>365</v>
      </c>
      <c r="M60" s="52" t="s">
        <v>152</v>
      </c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</row>
    <row r="61" spans="1:837" ht="14" customHeight="1">
      <c r="A61" s="34">
        <v>977</v>
      </c>
      <c r="B61" s="77" t="s">
        <v>201</v>
      </c>
      <c r="C61" s="75" t="s">
        <v>101</v>
      </c>
      <c r="D61" s="34" t="s">
        <v>119</v>
      </c>
      <c r="E61" s="35">
        <v>40028</v>
      </c>
      <c r="F61" s="79" t="s">
        <v>365</v>
      </c>
      <c r="H61" s="49" t="s">
        <v>201</v>
      </c>
      <c r="I61" s="50">
        <v>977</v>
      </c>
      <c r="J61" s="51">
        <v>40028</v>
      </c>
      <c r="K61" s="52" t="s">
        <v>119</v>
      </c>
      <c r="L61" s="52" t="s">
        <v>365</v>
      </c>
      <c r="M61" s="52" t="s">
        <v>101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</row>
    <row r="62" spans="1:837" ht="14" customHeight="1">
      <c r="A62" s="34">
        <v>950</v>
      </c>
      <c r="B62" s="76" t="s">
        <v>197</v>
      </c>
      <c r="C62" s="75" t="s">
        <v>106</v>
      </c>
      <c r="D62" s="34" t="s">
        <v>119</v>
      </c>
      <c r="E62" s="35">
        <v>40113</v>
      </c>
      <c r="F62" s="79" t="s">
        <v>365</v>
      </c>
      <c r="H62" s="49" t="s">
        <v>197</v>
      </c>
      <c r="I62" s="50">
        <v>950</v>
      </c>
      <c r="J62" s="51">
        <v>40113</v>
      </c>
      <c r="K62" s="52" t="s">
        <v>119</v>
      </c>
      <c r="L62" s="52" t="s">
        <v>365</v>
      </c>
      <c r="M62" s="52" t="s">
        <v>106</v>
      </c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</row>
    <row r="63" spans="1:837" ht="14" customHeight="1">
      <c r="A63" s="34">
        <v>693</v>
      </c>
      <c r="B63" s="76" t="s">
        <v>230</v>
      </c>
      <c r="C63" s="75" t="s">
        <v>103</v>
      </c>
      <c r="D63" s="34" t="s">
        <v>120</v>
      </c>
      <c r="E63" s="35">
        <v>40039</v>
      </c>
      <c r="F63" s="79" t="s">
        <v>365</v>
      </c>
      <c r="H63" s="49" t="s">
        <v>230</v>
      </c>
      <c r="I63" s="50">
        <v>693</v>
      </c>
      <c r="J63" s="51">
        <v>40039</v>
      </c>
      <c r="K63" s="52" t="s">
        <v>120</v>
      </c>
      <c r="L63" s="52" t="s">
        <v>365</v>
      </c>
      <c r="M63" s="52" t="s">
        <v>103</v>
      </c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</row>
    <row r="64" spans="1:837" ht="14" customHeight="1">
      <c r="A64" s="34">
        <v>699</v>
      </c>
      <c r="B64" s="76" t="s">
        <v>233</v>
      </c>
      <c r="C64" s="75" t="s">
        <v>103</v>
      </c>
      <c r="D64" s="34" t="s">
        <v>120</v>
      </c>
      <c r="E64" s="35">
        <v>40249</v>
      </c>
      <c r="F64" s="79" t="s">
        <v>365</v>
      </c>
      <c r="H64" s="49" t="s">
        <v>233</v>
      </c>
      <c r="I64" s="50">
        <v>699</v>
      </c>
      <c r="J64" s="51">
        <v>40249</v>
      </c>
      <c r="K64" s="52" t="s">
        <v>120</v>
      </c>
      <c r="L64" s="52" t="s">
        <v>365</v>
      </c>
      <c r="M64" s="52" t="s">
        <v>103</v>
      </c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</row>
    <row r="65" spans="1:837" ht="14" customHeight="1">
      <c r="A65" s="34">
        <v>920</v>
      </c>
      <c r="B65" s="77" t="s">
        <v>240</v>
      </c>
      <c r="C65" s="75" t="s">
        <v>105</v>
      </c>
      <c r="D65" s="34" t="s">
        <v>119</v>
      </c>
      <c r="E65" s="35">
        <v>40471</v>
      </c>
      <c r="F65" s="79" t="s">
        <v>365</v>
      </c>
      <c r="H65" s="49" t="s">
        <v>240</v>
      </c>
      <c r="I65" s="50">
        <v>920</v>
      </c>
      <c r="J65" s="51">
        <v>40471</v>
      </c>
      <c r="K65" s="52" t="s">
        <v>119</v>
      </c>
      <c r="L65" s="52" t="s">
        <v>365</v>
      </c>
      <c r="M65" s="52" t="s">
        <v>105</v>
      </c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</row>
    <row r="66" spans="1:837" ht="14" customHeight="1">
      <c r="A66" s="34">
        <v>745</v>
      </c>
      <c r="B66" s="77" t="s">
        <v>299</v>
      </c>
      <c r="C66" s="75" t="s">
        <v>106</v>
      </c>
      <c r="D66" s="34" t="s">
        <v>120</v>
      </c>
      <c r="E66" s="35">
        <v>40250</v>
      </c>
      <c r="F66" s="79" t="s">
        <v>365</v>
      </c>
      <c r="H66" s="49" t="s">
        <v>299</v>
      </c>
      <c r="I66" s="50">
        <v>745</v>
      </c>
      <c r="J66" s="51">
        <v>40250</v>
      </c>
      <c r="K66" s="52" t="s">
        <v>120</v>
      </c>
      <c r="L66" s="52" t="s">
        <v>365</v>
      </c>
      <c r="M66" s="52" t="s">
        <v>106</v>
      </c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</row>
    <row r="67" spans="1:837" ht="14" customHeight="1">
      <c r="A67" s="34">
        <v>879</v>
      </c>
      <c r="B67" s="76" t="s">
        <v>300</v>
      </c>
      <c r="C67" s="75" t="s">
        <v>182</v>
      </c>
      <c r="D67" s="34" t="s">
        <v>119</v>
      </c>
      <c r="E67" s="35">
        <v>40471</v>
      </c>
      <c r="F67" s="79" t="s">
        <v>365</v>
      </c>
      <c r="H67" s="49" t="s">
        <v>300</v>
      </c>
      <c r="I67" s="50">
        <v>879</v>
      </c>
      <c r="J67" s="51">
        <v>40471</v>
      </c>
      <c r="K67" s="52" t="s">
        <v>119</v>
      </c>
      <c r="L67" s="52" t="s">
        <v>365</v>
      </c>
      <c r="M67" s="52" t="s">
        <v>182</v>
      </c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</row>
    <row r="68" spans="1:837" ht="14" customHeight="1">
      <c r="A68" s="34">
        <v>878</v>
      </c>
      <c r="B68" s="77" t="s">
        <v>301</v>
      </c>
      <c r="C68" s="75" t="s">
        <v>105</v>
      </c>
      <c r="D68" s="34" t="s">
        <v>119</v>
      </c>
      <c r="E68" s="35">
        <v>40531</v>
      </c>
      <c r="F68" s="79" t="s">
        <v>365</v>
      </c>
      <c r="H68" s="49" t="s">
        <v>301</v>
      </c>
      <c r="I68" s="50">
        <v>878</v>
      </c>
      <c r="J68" s="51">
        <v>40531</v>
      </c>
      <c r="K68" s="52" t="s">
        <v>119</v>
      </c>
      <c r="L68" s="52" t="s">
        <v>365</v>
      </c>
      <c r="M68" s="52" t="s">
        <v>105</v>
      </c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</row>
    <row r="69" spans="1:837" ht="14" customHeight="1">
      <c r="A69" s="34">
        <v>877</v>
      </c>
      <c r="B69" s="76" t="s">
        <v>317</v>
      </c>
      <c r="C69" s="75" t="s">
        <v>105</v>
      </c>
      <c r="D69" s="34" t="s">
        <v>119</v>
      </c>
      <c r="E69" s="35">
        <v>40355</v>
      </c>
      <c r="F69" s="79" t="s">
        <v>365</v>
      </c>
      <c r="H69" s="49" t="s">
        <v>317</v>
      </c>
      <c r="I69" s="50">
        <v>877</v>
      </c>
      <c r="J69" s="51">
        <v>40355</v>
      </c>
      <c r="K69" s="52" t="s">
        <v>119</v>
      </c>
      <c r="L69" s="52" t="s">
        <v>365</v>
      </c>
      <c r="M69" s="52" t="s">
        <v>105</v>
      </c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</row>
    <row r="70" spans="1:837" ht="14" customHeight="1">
      <c r="A70" s="34">
        <v>653</v>
      </c>
      <c r="B70" s="77" t="s">
        <v>258</v>
      </c>
      <c r="C70" s="75" t="s">
        <v>103</v>
      </c>
      <c r="D70" s="34" t="s">
        <v>120</v>
      </c>
      <c r="E70" s="35">
        <v>40810</v>
      </c>
      <c r="F70" s="79" t="s">
        <v>366</v>
      </c>
      <c r="H70" s="49" t="s">
        <v>258</v>
      </c>
      <c r="I70" s="50">
        <v>653</v>
      </c>
      <c r="J70" s="51">
        <v>40810</v>
      </c>
      <c r="K70" s="52" t="s">
        <v>120</v>
      </c>
      <c r="L70" s="52" t="s">
        <v>366</v>
      </c>
      <c r="M70" s="52" t="s">
        <v>103</v>
      </c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</row>
    <row r="71" spans="1:837" ht="14" customHeight="1">
      <c r="A71" s="34">
        <v>657</v>
      </c>
      <c r="B71" s="77" t="s">
        <v>256</v>
      </c>
      <c r="C71" s="75" t="s">
        <v>105</v>
      </c>
      <c r="D71" s="34" t="s">
        <v>120</v>
      </c>
      <c r="E71" s="35">
        <v>40565</v>
      </c>
      <c r="F71" s="79" t="s">
        <v>366</v>
      </c>
      <c r="H71" s="49" t="s">
        <v>256</v>
      </c>
      <c r="I71" s="50">
        <v>657</v>
      </c>
      <c r="J71" s="51">
        <v>40565</v>
      </c>
      <c r="K71" s="52" t="s">
        <v>120</v>
      </c>
      <c r="L71" s="52" t="s">
        <v>366</v>
      </c>
      <c r="M71" s="52" t="s">
        <v>105</v>
      </c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</row>
    <row r="72" spans="1:837" ht="14" customHeight="1">
      <c r="A72" s="34">
        <v>706</v>
      </c>
      <c r="B72" s="77" t="s">
        <v>238</v>
      </c>
      <c r="C72" s="75" t="s">
        <v>105</v>
      </c>
      <c r="D72" s="34" t="s">
        <v>120</v>
      </c>
      <c r="E72" s="35">
        <v>40498</v>
      </c>
      <c r="F72" s="79" t="s">
        <v>365</v>
      </c>
      <c r="H72" s="49" t="s">
        <v>238</v>
      </c>
      <c r="I72" s="50">
        <v>706</v>
      </c>
      <c r="J72" s="51">
        <v>40498</v>
      </c>
      <c r="K72" s="52" t="s">
        <v>120</v>
      </c>
      <c r="L72" s="52" t="s">
        <v>365</v>
      </c>
      <c r="M72" s="52" t="s">
        <v>105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</row>
    <row r="73" spans="1:837" ht="14" customHeight="1">
      <c r="A73" s="34">
        <v>992</v>
      </c>
      <c r="B73" s="76" t="s">
        <v>253</v>
      </c>
      <c r="C73" s="75" t="s">
        <v>272</v>
      </c>
      <c r="D73" s="34" t="s">
        <v>119</v>
      </c>
      <c r="E73" s="35">
        <v>40661</v>
      </c>
      <c r="F73" s="79" t="s">
        <v>366</v>
      </c>
      <c r="H73" s="49" t="s">
        <v>253</v>
      </c>
      <c r="I73" s="50">
        <v>992</v>
      </c>
      <c r="J73" s="51">
        <v>40661</v>
      </c>
      <c r="K73" s="52" t="s">
        <v>119</v>
      </c>
      <c r="L73" s="52" t="s">
        <v>366</v>
      </c>
      <c r="M73" s="52" t="s">
        <v>272</v>
      </c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</row>
    <row r="74" spans="1:837" ht="14" customHeight="1">
      <c r="A74" s="34">
        <v>976</v>
      </c>
      <c r="B74" s="76" t="s">
        <v>221</v>
      </c>
      <c r="C74" s="75" t="s">
        <v>101</v>
      </c>
      <c r="D74" s="34" t="s">
        <v>119</v>
      </c>
      <c r="E74" s="35">
        <v>39860</v>
      </c>
      <c r="F74" s="79" t="s">
        <v>365</v>
      </c>
      <c r="H74" s="49" t="s">
        <v>221</v>
      </c>
      <c r="I74" s="50">
        <v>976</v>
      </c>
      <c r="J74" s="51">
        <v>39860</v>
      </c>
      <c r="K74" s="52" t="s">
        <v>119</v>
      </c>
      <c r="L74" s="52" t="s">
        <v>365</v>
      </c>
      <c r="M74" s="52" t="s">
        <v>101</v>
      </c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</row>
    <row r="75" spans="1:837" ht="14" customHeight="1">
      <c r="A75" s="34">
        <v>709</v>
      </c>
      <c r="B75" s="76" t="s">
        <v>248</v>
      </c>
      <c r="C75" s="75" t="s">
        <v>101</v>
      </c>
      <c r="D75" s="34" t="s">
        <v>120</v>
      </c>
      <c r="E75" s="35">
        <v>40498</v>
      </c>
      <c r="F75" s="79" t="s">
        <v>365</v>
      </c>
      <c r="H75" s="49" t="s">
        <v>248</v>
      </c>
      <c r="I75" s="50">
        <v>709</v>
      </c>
      <c r="J75" s="51">
        <v>40498</v>
      </c>
      <c r="K75" s="52" t="s">
        <v>120</v>
      </c>
      <c r="L75" s="52" t="s">
        <v>365</v>
      </c>
      <c r="M75" s="52" t="s">
        <v>101</v>
      </c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</row>
    <row r="76" spans="1:837" ht="14" customHeight="1">
      <c r="A76" s="34">
        <v>711</v>
      </c>
      <c r="B76" s="77" t="s">
        <v>250</v>
      </c>
      <c r="C76" s="75" t="s">
        <v>101</v>
      </c>
      <c r="D76" s="34" t="s">
        <v>120</v>
      </c>
      <c r="E76" s="35">
        <v>40254</v>
      </c>
      <c r="F76" s="79" t="s">
        <v>365</v>
      </c>
      <c r="H76" s="49" t="s">
        <v>250</v>
      </c>
      <c r="I76" s="50">
        <v>711</v>
      </c>
      <c r="J76" s="51">
        <v>40254</v>
      </c>
      <c r="K76" s="52" t="s">
        <v>120</v>
      </c>
      <c r="L76" s="52" t="s">
        <v>365</v>
      </c>
      <c r="M76" s="52" t="s">
        <v>101</v>
      </c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</row>
    <row r="77" spans="1:837" ht="14" customHeight="1">
      <c r="A77" s="34">
        <v>747</v>
      </c>
      <c r="B77" s="77" t="s">
        <v>302</v>
      </c>
      <c r="C77" s="75" t="s">
        <v>101</v>
      </c>
      <c r="D77" s="34" t="s">
        <v>120</v>
      </c>
      <c r="E77" s="35">
        <v>40314</v>
      </c>
      <c r="F77" s="79" t="s">
        <v>365</v>
      </c>
      <c r="H77" s="49" t="s">
        <v>302</v>
      </c>
      <c r="I77" s="50">
        <v>747</v>
      </c>
      <c r="J77" s="51">
        <v>40314</v>
      </c>
      <c r="K77" s="52" t="s">
        <v>120</v>
      </c>
      <c r="L77" s="52" t="s">
        <v>365</v>
      </c>
      <c r="M77" s="52" t="s">
        <v>101</v>
      </c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</row>
    <row r="78" spans="1:837" ht="14" customHeight="1">
      <c r="A78" s="34">
        <v>876</v>
      </c>
      <c r="B78" s="76" t="s">
        <v>303</v>
      </c>
      <c r="C78" s="75" t="s">
        <v>101</v>
      </c>
      <c r="D78" s="34" t="s">
        <v>119</v>
      </c>
      <c r="E78" s="35">
        <v>40248</v>
      </c>
      <c r="F78" s="79" t="s">
        <v>365</v>
      </c>
      <c r="H78" s="49" t="s">
        <v>303</v>
      </c>
      <c r="I78" s="50">
        <v>876</v>
      </c>
      <c r="J78" s="51">
        <v>40248</v>
      </c>
      <c r="K78" s="52" t="s">
        <v>119</v>
      </c>
      <c r="L78" s="52" t="s">
        <v>365</v>
      </c>
      <c r="M78" s="52" t="s">
        <v>101</v>
      </c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</row>
    <row r="79" spans="1:837" ht="14" customHeight="1">
      <c r="A79" s="34">
        <v>875</v>
      </c>
      <c r="B79" s="76" t="s">
        <v>304</v>
      </c>
      <c r="C79" s="75" t="s">
        <v>101</v>
      </c>
      <c r="D79" s="34" t="s">
        <v>119</v>
      </c>
      <c r="E79" s="35">
        <v>40248</v>
      </c>
      <c r="F79" s="79" t="s">
        <v>365</v>
      </c>
      <c r="H79" s="49" t="s">
        <v>304</v>
      </c>
      <c r="I79" s="50">
        <v>875</v>
      </c>
      <c r="J79" s="51">
        <v>40248</v>
      </c>
      <c r="K79" s="52" t="s">
        <v>119</v>
      </c>
      <c r="L79" s="52" t="s">
        <v>365</v>
      </c>
      <c r="M79" s="52" t="s">
        <v>101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</row>
    <row r="80" spans="1:837" ht="14" customHeight="1">
      <c r="A80" s="34">
        <v>748</v>
      </c>
      <c r="B80" s="76" t="s">
        <v>305</v>
      </c>
      <c r="C80" s="75" t="s">
        <v>101</v>
      </c>
      <c r="D80" s="34" t="s">
        <v>120</v>
      </c>
      <c r="E80" s="35">
        <v>40479</v>
      </c>
      <c r="F80" s="79" t="s">
        <v>365</v>
      </c>
      <c r="H80" s="49" t="s">
        <v>305</v>
      </c>
      <c r="I80" s="50">
        <v>748</v>
      </c>
      <c r="J80" s="51">
        <v>40479</v>
      </c>
      <c r="K80" s="52" t="s">
        <v>120</v>
      </c>
      <c r="L80" s="52" t="s">
        <v>365</v>
      </c>
      <c r="M80" s="52" t="s">
        <v>101</v>
      </c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</row>
    <row r="81" spans="1:837" ht="14" customHeight="1">
      <c r="A81" s="34">
        <v>749</v>
      </c>
      <c r="B81" s="76" t="s">
        <v>306</v>
      </c>
      <c r="C81" s="75" t="s">
        <v>181</v>
      </c>
      <c r="D81" s="34" t="s">
        <v>120</v>
      </c>
      <c r="E81" s="35">
        <v>40160</v>
      </c>
      <c r="F81" s="79" t="s">
        <v>365</v>
      </c>
      <c r="H81" s="49" t="s">
        <v>306</v>
      </c>
      <c r="I81" s="50">
        <v>749</v>
      </c>
      <c r="J81" s="51">
        <v>40160</v>
      </c>
      <c r="K81" s="52" t="s">
        <v>120</v>
      </c>
      <c r="L81" s="52" t="s">
        <v>365</v>
      </c>
      <c r="M81" s="52" t="s">
        <v>181</v>
      </c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</row>
    <row r="82" spans="1:837" ht="14" customHeight="1">
      <c r="A82" s="34">
        <v>927</v>
      </c>
      <c r="B82" s="76" t="s">
        <v>247</v>
      </c>
      <c r="C82" s="75" t="s">
        <v>105</v>
      </c>
      <c r="D82" s="34" t="s">
        <v>119</v>
      </c>
      <c r="E82" s="35">
        <v>40264</v>
      </c>
      <c r="F82" s="79" t="s">
        <v>365</v>
      </c>
      <c r="H82" s="49" t="s">
        <v>247</v>
      </c>
      <c r="I82" s="50">
        <v>927</v>
      </c>
      <c r="J82" s="51">
        <v>40264</v>
      </c>
      <c r="K82" s="52" t="s">
        <v>119</v>
      </c>
      <c r="L82" s="52" t="s">
        <v>365</v>
      </c>
      <c r="M82" s="52" t="s">
        <v>105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</row>
    <row r="83" spans="1:837" ht="14" customHeight="1">
      <c r="A83" s="34">
        <v>921</v>
      </c>
      <c r="B83" s="76" t="s">
        <v>241</v>
      </c>
      <c r="C83" s="75" t="s">
        <v>105</v>
      </c>
      <c r="D83" s="34" t="s">
        <v>119</v>
      </c>
      <c r="E83" s="35">
        <v>40200</v>
      </c>
      <c r="F83" s="79" t="s">
        <v>365</v>
      </c>
      <c r="H83" s="49" t="s">
        <v>241</v>
      </c>
      <c r="I83" s="50">
        <v>921</v>
      </c>
      <c r="J83" s="51">
        <v>40200</v>
      </c>
      <c r="K83" s="52" t="s">
        <v>119</v>
      </c>
      <c r="L83" s="52" t="s">
        <v>365</v>
      </c>
      <c r="M83" s="52" t="s">
        <v>105</v>
      </c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</row>
    <row r="84" spans="1:837" ht="14" customHeight="1">
      <c r="A84" s="34">
        <v>964</v>
      </c>
      <c r="B84" s="76" t="s">
        <v>203</v>
      </c>
      <c r="C84" s="75" t="s">
        <v>105</v>
      </c>
      <c r="D84" s="34" t="s">
        <v>119</v>
      </c>
      <c r="E84" s="35">
        <v>40094</v>
      </c>
      <c r="F84" s="79" t="s">
        <v>365</v>
      </c>
      <c r="H84" s="49" t="s">
        <v>203</v>
      </c>
      <c r="I84" s="50">
        <v>964</v>
      </c>
      <c r="J84" s="51">
        <v>40094</v>
      </c>
      <c r="K84" s="52" t="s">
        <v>119</v>
      </c>
      <c r="L84" s="52" t="s">
        <v>365</v>
      </c>
      <c r="M84" s="52" t="s">
        <v>105</v>
      </c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</row>
    <row r="85" spans="1:837" ht="14" customHeight="1">
      <c r="A85" s="34">
        <v>687</v>
      </c>
      <c r="B85" s="76" t="s">
        <v>228</v>
      </c>
      <c r="C85" s="75" t="s">
        <v>182</v>
      </c>
      <c r="D85" s="34" t="s">
        <v>120</v>
      </c>
      <c r="E85" s="35">
        <v>40171</v>
      </c>
      <c r="F85" s="79" t="s">
        <v>365</v>
      </c>
      <c r="H85" s="49" t="s">
        <v>228</v>
      </c>
      <c r="I85" s="50">
        <v>687</v>
      </c>
      <c r="J85" s="51">
        <v>40171</v>
      </c>
      <c r="K85" s="52" t="s">
        <v>120</v>
      </c>
      <c r="L85" s="52" t="s">
        <v>365</v>
      </c>
      <c r="M85" s="52" t="s">
        <v>182</v>
      </c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</row>
    <row r="86" spans="1:837" ht="14" customHeight="1">
      <c r="A86" s="34">
        <v>916</v>
      </c>
      <c r="B86" s="74" t="s">
        <v>260</v>
      </c>
      <c r="C86" s="75" t="s">
        <v>103</v>
      </c>
      <c r="D86" s="34" t="s">
        <v>119</v>
      </c>
      <c r="E86" s="35">
        <v>40676</v>
      </c>
      <c r="F86" s="79" t="s">
        <v>366</v>
      </c>
      <c r="H86" s="49" t="s">
        <v>260</v>
      </c>
      <c r="I86" s="50">
        <v>916</v>
      </c>
      <c r="J86" s="51">
        <v>40676</v>
      </c>
      <c r="K86" s="52" t="s">
        <v>119</v>
      </c>
      <c r="L86" s="52" t="s">
        <v>366</v>
      </c>
      <c r="M86" s="52" t="s">
        <v>103</v>
      </c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</row>
    <row r="87" spans="1:837" ht="14" customHeight="1">
      <c r="A87" s="34">
        <v>718</v>
      </c>
      <c r="B87" s="74" t="s">
        <v>252</v>
      </c>
      <c r="C87" s="75" t="s">
        <v>103</v>
      </c>
      <c r="D87" s="34" t="s">
        <v>120</v>
      </c>
      <c r="E87" s="35">
        <v>40275</v>
      </c>
      <c r="F87" s="79" t="s">
        <v>365</v>
      </c>
      <c r="H87" s="49" t="s">
        <v>252</v>
      </c>
      <c r="I87" s="50">
        <v>718</v>
      </c>
      <c r="J87" s="51">
        <v>40275</v>
      </c>
      <c r="K87" s="52" t="s">
        <v>120</v>
      </c>
      <c r="L87" s="52" t="s">
        <v>365</v>
      </c>
      <c r="M87" s="52" t="s">
        <v>103</v>
      </c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</row>
    <row r="88" spans="1:837" ht="14" customHeight="1">
      <c r="A88" s="34">
        <v>654</v>
      </c>
      <c r="B88" s="74" t="s">
        <v>220</v>
      </c>
      <c r="C88" s="75" t="s">
        <v>101</v>
      </c>
      <c r="D88" s="34" t="s">
        <v>120</v>
      </c>
      <c r="E88" s="35">
        <v>40481</v>
      </c>
      <c r="F88" s="79" t="s">
        <v>365</v>
      </c>
      <c r="H88" s="49" t="s">
        <v>220</v>
      </c>
      <c r="I88" s="50">
        <v>654</v>
      </c>
      <c r="J88" s="51">
        <v>40481</v>
      </c>
      <c r="K88" s="52" t="s">
        <v>120</v>
      </c>
      <c r="L88" s="52" t="s">
        <v>365</v>
      </c>
      <c r="M88" s="52" t="s">
        <v>101</v>
      </c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</row>
    <row r="89" spans="1:837" ht="14" customHeight="1">
      <c r="A89" s="34">
        <v>750</v>
      </c>
      <c r="B89" s="74" t="s">
        <v>307</v>
      </c>
      <c r="C89" s="75" t="s">
        <v>106</v>
      </c>
      <c r="D89" s="34" t="s">
        <v>120</v>
      </c>
      <c r="E89" s="35">
        <v>40213</v>
      </c>
      <c r="F89" s="79" t="s">
        <v>365</v>
      </c>
      <c r="H89" s="49" t="s">
        <v>307</v>
      </c>
      <c r="I89" s="50">
        <v>750</v>
      </c>
      <c r="J89" s="51">
        <v>40213</v>
      </c>
      <c r="K89" s="52" t="s">
        <v>120</v>
      </c>
      <c r="L89" s="52" t="s">
        <v>365</v>
      </c>
      <c r="M89" s="52" t="s">
        <v>106</v>
      </c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</row>
    <row r="90" spans="1:837" ht="14" customHeight="1">
      <c r="A90" s="34">
        <v>751</v>
      </c>
      <c r="B90" s="74" t="s">
        <v>318</v>
      </c>
      <c r="C90" s="75" t="s">
        <v>106</v>
      </c>
      <c r="D90" s="34" t="s">
        <v>120</v>
      </c>
      <c r="E90" s="35">
        <v>40905</v>
      </c>
      <c r="F90" s="79" t="s">
        <v>366</v>
      </c>
      <c r="H90" s="49" t="s">
        <v>318</v>
      </c>
      <c r="I90" s="50">
        <v>751</v>
      </c>
      <c r="J90" s="51">
        <v>40905</v>
      </c>
      <c r="K90" s="52" t="s">
        <v>120</v>
      </c>
      <c r="L90" s="52" t="s">
        <v>366</v>
      </c>
      <c r="M90" s="52" t="s">
        <v>106</v>
      </c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</row>
    <row r="91" spans="1:837" ht="14" customHeight="1">
      <c r="A91" s="34">
        <v>871</v>
      </c>
      <c r="B91" s="74" t="s">
        <v>308</v>
      </c>
      <c r="C91" s="75" t="s">
        <v>106</v>
      </c>
      <c r="D91" s="34" t="s">
        <v>119</v>
      </c>
      <c r="E91" s="35">
        <v>40781</v>
      </c>
      <c r="F91" s="79" t="s">
        <v>366</v>
      </c>
      <c r="H91" s="49" t="s">
        <v>308</v>
      </c>
      <c r="I91" s="50">
        <v>871</v>
      </c>
      <c r="J91" s="51">
        <v>40781</v>
      </c>
      <c r="K91" s="52" t="s">
        <v>119</v>
      </c>
      <c r="L91" s="52" t="s">
        <v>366</v>
      </c>
      <c r="M91" s="52" t="s">
        <v>106</v>
      </c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</row>
    <row r="92" spans="1:837" ht="14" customHeight="1">
      <c r="A92" s="34">
        <v>872</v>
      </c>
      <c r="B92" s="74" t="s">
        <v>309</v>
      </c>
      <c r="C92" s="75" t="s">
        <v>106</v>
      </c>
      <c r="D92" s="34" t="s">
        <v>119</v>
      </c>
      <c r="E92" s="35">
        <v>40739</v>
      </c>
      <c r="F92" s="79" t="s">
        <v>366</v>
      </c>
      <c r="H92" s="49" t="s">
        <v>309</v>
      </c>
      <c r="I92" s="50">
        <v>872</v>
      </c>
      <c r="J92" s="51">
        <v>40739</v>
      </c>
      <c r="K92" s="52" t="s">
        <v>119</v>
      </c>
      <c r="L92" s="52" t="s">
        <v>366</v>
      </c>
      <c r="M92" s="52" t="s">
        <v>106</v>
      </c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</row>
    <row r="93" spans="1:837" ht="14" customHeight="1">
      <c r="A93" s="34">
        <v>873</v>
      </c>
      <c r="B93" s="74" t="s">
        <v>310</v>
      </c>
      <c r="C93" s="75" t="s">
        <v>106</v>
      </c>
      <c r="D93" s="34" t="s">
        <v>119</v>
      </c>
      <c r="E93" s="35">
        <v>40372</v>
      </c>
      <c r="F93" s="79" t="s">
        <v>365</v>
      </c>
      <c r="H93" s="49" t="s">
        <v>310</v>
      </c>
      <c r="I93" s="50">
        <v>873</v>
      </c>
      <c r="J93" s="51">
        <v>40372</v>
      </c>
      <c r="K93" s="52" t="s">
        <v>119</v>
      </c>
      <c r="L93" s="52" t="s">
        <v>365</v>
      </c>
      <c r="M93" s="52" t="s">
        <v>106</v>
      </c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</row>
    <row r="94" spans="1:837" ht="14" customHeight="1">
      <c r="A94" s="34">
        <v>752</v>
      </c>
      <c r="B94" s="74" t="s">
        <v>311</v>
      </c>
      <c r="C94" s="75" t="s">
        <v>106</v>
      </c>
      <c r="D94" s="34" t="s">
        <v>120</v>
      </c>
      <c r="E94" s="35">
        <v>40374</v>
      </c>
      <c r="F94" s="79" t="s">
        <v>365</v>
      </c>
      <c r="H94" s="49" t="s">
        <v>311</v>
      </c>
      <c r="I94" s="50">
        <v>752</v>
      </c>
      <c r="J94" s="51">
        <v>40374</v>
      </c>
      <c r="K94" s="52" t="s">
        <v>120</v>
      </c>
      <c r="L94" s="52" t="s">
        <v>365</v>
      </c>
      <c r="M94" s="52" t="s">
        <v>106</v>
      </c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</row>
    <row r="95" spans="1:837" ht="14" customHeight="1">
      <c r="A95" s="34">
        <v>664</v>
      </c>
      <c r="B95" s="74" t="s">
        <v>223</v>
      </c>
      <c r="C95" s="75" t="s">
        <v>103</v>
      </c>
      <c r="D95" s="34" t="s">
        <v>120</v>
      </c>
      <c r="E95" s="35">
        <v>40047</v>
      </c>
      <c r="F95" s="79" t="s">
        <v>365</v>
      </c>
      <c r="H95" s="49" t="s">
        <v>223</v>
      </c>
      <c r="I95" s="50">
        <v>664</v>
      </c>
      <c r="J95" s="51">
        <v>40047</v>
      </c>
      <c r="K95" s="52" t="s">
        <v>120</v>
      </c>
      <c r="L95" s="52" t="s">
        <v>365</v>
      </c>
      <c r="M95" s="52" t="s">
        <v>103</v>
      </c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</row>
    <row r="96" spans="1:837" ht="14" customHeight="1">
      <c r="A96" s="34">
        <v>949</v>
      </c>
      <c r="B96" s="74" t="s">
        <v>198</v>
      </c>
      <c r="C96" s="75" t="s">
        <v>106</v>
      </c>
      <c r="D96" s="34" t="s">
        <v>119</v>
      </c>
      <c r="E96" s="35">
        <v>40108</v>
      </c>
      <c r="F96" s="79" t="s">
        <v>365</v>
      </c>
      <c r="H96" s="49" t="s">
        <v>198</v>
      </c>
      <c r="I96" s="50">
        <v>949</v>
      </c>
      <c r="J96" s="51">
        <v>40108</v>
      </c>
      <c r="K96" s="52" t="s">
        <v>119</v>
      </c>
      <c r="L96" s="52" t="s">
        <v>365</v>
      </c>
      <c r="M96" s="52" t="s">
        <v>106</v>
      </c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</row>
    <row r="97" spans="1:837" ht="14" customHeight="1">
      <c r="A97" s="34">
        <v>753</v>
      </c>
      <c r="B97" s="74" t="s">
        <v>312</v>
      </c>
      <c r="C97" s="75" t="s">
        <v>106</v>
      </c>
      <c r="D97" s="34" t="s">
        <v>120</v>
      </c>
      <c r="E97" s="35">
        <v>40845</v>
      </c>
      <c r="F97" s="79" t="s">
        <v>366</v>
      </c>
      <c r="H97" s="49" t="s">
        <v>312</v>
      </c>
      <c r="I97" s="50">
        <v>753</v>
      </c>
      <c r="J97" s="51">
        <v>40845</v>
      </c>
      <c r="K97" s="52" t="s">
        <v>120</v>
      </c>
      <c r="L97" s="52" t="s">
        <v>366</v>
      </c>
      <c r="M97" s="52" t="s">
        <v>106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</row>
    <row r="98" spans="1:837" ht="14" customHeight="1">
      <c r="A98" s="34">
        <v>754</v>
      </c>
      <c r="B98" s="74" t="s">
        <v>313</v>
      </c>
      <c r="C98" s="75" t="s">
        <v>101</v>
      </c>
      <c r="D98" s="34" t="s">
        <v>120</v>
      </c>
      <c r="E98" s="35">
        <v>40380</v>
      </c>
      <c r="F98" s="79" t="s">
        <v>365</v>
      </c>
      <c r="H98" s="49" t="s">
        <v>313</v>
      </c>
      <c r="I98" s="50">
        <v>754</v>
      </c>
      <c r="J98" s="51">
        <v>40380</v>
      </c>
      <c r="K98" s="52" t="s">
        <v>120</v>
      </c>
      <c r="L98" s="52" t="s">
        <v>365</v>
      </c>
      <c r="M98" s="52" t="s">
        <v>101</v>
      </c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</row>
    <row r="99" spans="1:837" ht="14" customHeight="1">
      <c r="A99" s="34">
        <v>869</v>
      </c>
      <c r="B99" s="74" t="s">
        <v>314</v>
      </c>
      <c r="C99" s="75" t="s">
        <v>101</v>
      </c>
      <c r="D99" s="34" t="s">
        <v>119</v>
      </c>
      <c r="E99" s="35">
        <v>40595</v>
      </c>
      <c r="F99" s="79" t="s">
        <v>366</v>
      </c>
      <c r="H99" s="49" t="s">
        <v>314</v>
      </c>
      <c r="I99" s="50">
        <v>869</v>
      </c>
      <c r="J99" s="51">
        <v>40595</v>
      </c>
      <c r="K99" s="52" t="s">
        <v>119</v>
      </c>
      <c r="L99" s="52" t="s">
        <v>366</v>
      </c>
      <c r="M99" s="52" t="s">
        <v>101</v>
      </c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</row>
    <row r="100" spans="1:837" ht="14" customHeight="1">
      <c r="A100" s="34">
        <v>870</v>
      </c>
      <c r="B100" s="74" t="s">
        <v>315</v>
      </c>
      <c r="C100" s="75" t="s">
        <v>101</v>
      </c>
      <c r="D100" s="34" t="s">
        <v>119</v>
      </c>
      <c r="E100" s="35">
        <v>40036</v>
      </c>
      <c r="F100" s="79" t="s">
        <v>365</v>
      </c>
      <c r="H100" s="49" t="s">
        <v>315</v>
      </c>
      <c r="I100" s="50">
        <v>870</v>
      </c>
      <c r="J100" s="51">
        <v>40036</v>
      </c>
      <c r="K100" s="52" t="s">
        <v>119</v>
      </c>
      <c r="L100" s="52" t="s">
        <v>365</v>
      </c>
      <c r="M100" s="52" t="s">
        <v>101</v>
      </c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</row>
    <row r="101" spans="1:837" ht="14" customHeight="1">
      <c r="A101" s="34">
        <v>755</v>
      </c>
      <c r="B101" s="74" t="s">
        <v>319</v>
      </c>
      <c r="C101" s="75" t="s">
        <v>101</v>
      </c>
      <c r="D101" s="34" t="s">
        <v>120</v>
      </c>
      <c r="E101" s="35">
        <v>40287</v>
      </c>
      <c r="F101" s="79" t="s">
        <v>365</v>
      </c>
      <c r="H101" s="49" t="s">
        <v>319</v>
      </c>
      <c r="I101" s="50">
        <v>755</v>
      </c>
      <c r="J101" s="51">
        <v>40287</v>
      </c>
      <c r="K101" s="52" t="s">
        <v>120</v>
      </c>
      <c r="L101" s="52" t="s">
        <v>365</v>
      </c>
      <c r="M101" s="52" t="s">
        <v>101</v>
      </c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</row>
    <row r="102" spans="1:837" ht="14" customHeight="1">
      <c r="A102" s="34">
        <v>756</v>
      </c>
      <c r="B102" s="74" t="s">
        <v>320</v>
      </c>
      <c r="C102" s="75" t="s">
        <v>152</v>
      </c>
      <c r="D102" s="34" t="s">
        <v>120</v>
      </c>
      <c r="E102" s="35">
        <v>40510</v>
      </c>
      <c r="F102" s="79" t="s">
        <v>365</v>
      </c>
      <c r="H102" s="49" t="s">
        <v>320</v>
      </c>
      <c r="I102" s="50">
        <v>756</v>
      </c>
      <c r="J102" s="51">
        <v>40510</v>
      </c>
      <c r="K102" s="52" t="s">
        <v>120</v>
      </c>
      <c r="L102" s="52" t="s">
        <v>365</v>
      </c>
      <c r="M102" s="52" t="s">
        <v>152</v>
      </c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</row>
    <row r="103" spans="1:837" ht="14" customHeight="1">
      <c r="A103" s="34">
        <v>868</v>
      </c>
      <c r="B103" s="74" t="s">
        <v>321</v>
      </c>
      <c r="C103" s="75" t="s">
        <v>181</v>
      </c>
      <c r="D103" s="34" t="s">
        <v>119</v>
      </c>
      <c r="E103" s="35">
        <v>39972</v>
      </c>
      <c r="F103" s="79" t="s">
        <v>365</v>
      </c>
      <c r="H103" s="49" t="s">
        <v>321</v>
      </c>
      <c r="I103" s="50">
        <v>868</v>
      </c>
      <c r="J103" s="51">
        <v>39972</v>
      </c>
      <c r="K103" s="52" t="s">
        <v>119</v>
      </c>
      <c r="L103" s="52" t="s">
        <v>365</v>
      </c>
      <c r="M103" s="52" t="s">
        <v>181</v>
      </c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</row>
    <row r="104" spans="1:837" ht="14" customHeight="1">
      <c r="A104" s="34">
        <v>757</v>
      </c>
      <c r="B104" s="74" t="s">
        <v>322</v>
      </c>
      <c r="C104" s="75" t="s">
        <v>150</v>
      </c>
      <c r="D104" s="34" t="s">
        <v>120</v>
      </c>
      <c r="E104" s="35">
        <v>40220</v>
      </c>
      <c r="F104" s="79" t="s">
        <v>365</v>
      </c>
      <c r="H104" s="49" t="s">
        <v>322</v>
      </c>
      <c r="I104" s="50">
        <v>757</v>
      </c>
      <c r="J104" s="51">
        <v>40220</v>
      </c>
      <c r="K104" s="52" t="s">
        <v>120</v>
      </c>
      <c r="L104" s="52" t="s">
        <v>365</v>
      </c>
      <c r="M104" s="52" t="s">
        <v>150</v>
      </c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</row>
    <row r="105" spans="1:837" ht="14" customHeight="1">
      <c r="A105" s="34">
        <v>863</v>
      </c>
      <c r="B105" s="74" t="s">
        <v>323</v>
      </c>
      <c r="C105" s="75" t="s">
        <v>106</v>
      </c>
      <c r="D105" s="34" t="s">
        <v>119</v>
      </c>
      <c r="E105" s="35">
        <v>40727</v>
      </c>
      <c r="F105" s="79" t="s">
        <v>366</v>
      </c>
      <c r="H105" s="49" t="s">
        <v>323</v>
      </c>
      <c r="I105" s="50">
        <v>863</v>
      </c>
      <c r="J105" s="51">
        <v>40727</v>
      </c>
      <c r="K105" s="52" t="s">
        <v>119</v>
      </c>
      <c r="L105" s="52" t="s">
        <v>366</v>
      </c>
      <c r="M105" s="52" t="s">
        <v>106</v>
      </c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</row>
    <row r="106" spans="1:837" ht="14" customHeight="1">
      <c r="A106" s="34">
        <v>758</v>
      </c>
      <c r="B106" s="74" t="s">
        <v>324</v>
      </c>
      <c r="C106" s="75" t="s">
        <v>106</v>
      </c>
      <c r="D106" s="34" t="s">
        <v>120</v>
      </c>
      <c r="E106" s="35">
        <v>40694</v>
      </c>
      <c r="F106" s="79" t="s">
        <v>366</v>
      </c>
      <c r="H106" s="49" t="s">
        <v>324</v>
      </c>
      <c r="I106" s="50">
        <v>758</v>
      </c>
      <c r="J106" s="51">
        <v>40694</v>
      </c>
      <c r="K106" s="52" t="s">
        <v>120</v>
      </c>
      <c r="L106" s="52" t="s">
        <v>366</v>
      </c>
      <c r="M106" s="52" t="s">
        <v>106</v>
      </c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</row>
    <row r="107" spans="1:837" ht="14" customHeight="1">
      <c r="A107" s="34">
        <v>864</v>
      </c>
      <c r="B107" s="74" t="s">
        <v>325</v>
      </c>
      <c r="C107" s="75" t="s">
        <v>106</v>
      </c>
      <c r="D107" s="34" t="s">
        <v>119</v>
      </c>
      <c r="E107" s="35">
        <v>40727</v>
      </c>
      <c r="F107" s="79" t="s">
        <v>366</v>
      </c>
      <c r="H107" s="49" t="s">
        <v>325</v>
      </c>
      <c r="I107" s="50">
        <v>864</v>
      </c>
      <c r="J107" s="51">
        <v>40727</v>
      </c>
      <c r="K107" s="52" t="s">
        <v>119</v>
      </c>
      <c r="L107" s="52" t="s">
        <v>366</v>
      </c>
      <c r="M107" s="52" t="s">
        <v>106</v>
      </c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</row>
    <row r="108" spans="1:837" ht="14" customHeight="1">
      <c r="A108" s="34">
        <v>865</v>
      </c>
      <c r="B108" s="74" t="s">
        <v>326</v>
      </c>
      <c r="C108" s="75" t="s">
        <v>106</v>
      </c>
      <c r="D108" s="34" t="s">
        <v>119</v>
      </c>
      <c r="E108" s="35">
        <v>40798</v>
      </c>
      <c r="F108" s="79" t="s">
        <v>366</v>
      </c>
      <c r="H108" s="49" t="s">
        <v>326</v>
      </c>
      <c r="I108" s="50">
        <v>865</v>
      </c>
      <c r="J108" s="51">
        <v>40798</v>
      </c>
      <c r="K108" s="52" t="s">
        <v>119</v>
      </c>
      <c r="L108" s="52" t="s">
        <v>366</v>
      </c>
      <c r="M108" s="52" t="s">
        <v>106</v>
      </c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</row>
    <row r="109" spans="1:837" ht="14" customHeight="1">
      <c r="A109" s="34">
        <v>867</v>
      </c>
      <c r="B109" s="74" t="s">
        <v>327</v>
      </c>
      <c r="C109" s="75" t="s">
        <v>106</v>
      </c>
      <c r="D109" s="34" t="s">
        <v>119</v>
      </c>
      <c r="E109" s="35">
        <v>40390</v>
      </c>
      <c r="F109" s="79" t="s">
        <v>365</v>
      </c>
      <c r="H109" s="49" t="s">
        <v>327</v>
      </c>
      <c r="I109" s="50">
        <v>867</v>
      </c>
      <c r="J109" s="51">
        <v>40390</v>
      </c>
      <c r="K109" s="52" t="s">
        <v>119</v>
      </c>
      <c r="L109" s="52" t="s">
        <v>365</v>
      </c>
      <c r="M109" s="52" t="s">
        <v>106</v>
      </c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</row>
    <row r="110" spans="1:837" ht="14" customHeight="1">
      <c r="A110" s="34">
        <v>866</v>
      </c>
      <c r="B110" s="74" t="s">
        <v>328</v>
      </c>
      <c r="C110" s="75" t="s">
        <v>106</v>
      </c>
      <c r="D110" s="34" t="s">
        <v>119</v>
      </c>
      <c r="E110" s="35">
        <v>40187</v>
      </c>
      <c r="F110" s="79" t="s">
        <v>365</v>
      </c>
      <c r="H110" s="49" t="s">
        <v>328</v>
      </c>
      <c r="I110" s="50">
        <v>866</v>
      </c>
      <c r="J110" s="51">
        <v>40187</v>
      </c>
      <c r="K110" s="52" t="s">
        <v>119</v>
      </c>
      <c r="L110" s="52" t="s">
        <v>365</v>
      </c>
      <c r="M110" s="52" t="s">
        <v>106</v>
      </c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</row>
    <row r="111" spans="1:837" ht="14" customHeight="1">
      <c r="A111" s="34">
        <v>941</v>
      </c>
      <c r="B111" s="74" t="s">
        <v>329</v>
      </c>
      <c r="C111" s="75" t="s">
        <v>100</v>
      </c>
      <c r="D111" s="34" t="s">
        <v>119</v>
      </c>
      <c r="E111" s="35">
        <v>40411</v>
      </c>
      <c r="F111" s="79" t="s">
        <v>365</v>
      </c>
      <c r="H111" s="49" t="s">
        <v>329</v>
      </c>
      <c r="I111" s="50">
        <v>941</v>
      </c>
      <c r="J111" s="51">
        <v>40411</v>
      </c>
      <c r="K111" s="52" t="s">
        <v>119</v>
      </c>
      <c r="L111" s="52" t="s">
        <v>365</v>
      </c>
      <c r="M111" s="52" t="s">
        <v>100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</row>
    <row r="112" spans="1:837" ht="14" customHeight="1">
      <c r="A112" s="34">
        <v>939</v>
      </c>
      <c r="B112" s="74" t="s">
        <v>330</v>
      </c>
      <c r="C112" s="75" t="s">
        <v>100</v>
      </c>
      <c r="D112" s="34" t="s">
        <v>119</v>
      </c>
      <c r="E112" s="35">
        <v>40299</v>
      </c>
      <c r="F112" s="79" t="s">
        <v>365</v>
      </c>
      <c r="H112" s="49" t="s">
        <v>330</v>
      </c>
      <c r="I112" s="50">
        <v>939</v>
      </c>
      <c r="J112" s="51">
        <v>40299</v>
      </c>
      <c r="K112" s="52" t="s">
        <v>119</v>
      </c>
      <c r="L112" s="52" t="s">
        <v>365</v>
      </c>
      <c r="M112" s="52" t="s">
        <v>100</v>
      </c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</row>
    <row r="113" spans="1:837" ht="14" customHeight="1">
      <c r="A113" s="34">
        <v>937</v>
      </c>
      <c r="B113" s="74" t="s">
        <v>331</v>
      </c>
      <c r="C113" s="75" t="s">
        <v>100</v>
      </c>
      <c r="D113" s="34" t="s">
        <v>119</v>
      </c>
      <c r="E113" s="35">
        <v>40074</v>
      </c>
      <c r="F113" s="79" t="s">
        <v>365</v>
      </c>
      <c r="H113" s="49" t="s">
        <v>331</v>
      </c>
      <c r="I113" s="50">
        <v>937</v>
      </c>
      <c r="J113" s="51">
        <v>40074</v>
      </c>
      <c r="K113" s="52" t="s">
        <v>119</v>
      </c>
      <c r="L113" s="52" t="s">
        <v>365</v>
      </c>
      <c r="M113" s="52" t="s">
        <v>100</v>
      </c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</row>
    <row r="114" spans="1:837" ht="14" customHeight="1">
      <c r="A114" s="34">
        <v>989</v>
      </c>
      <c r="B114" s="74" t="s">
        <v>332</v>
      </c>
      <c r="C114" s="75" t="s">
        <v>100</v>
      </c>
      <c r="D114" s="34" t="s">
        <v>119</v>
      </c>
      <c r="E114" s="35">
        <v>40071</v>
      </c>
      <c r="F114" s="79" t="s">
        <v>365</v>
      </c>
      <c r="H114" s="49" t="s">
        <v>332</v>
      </c>
      <c r="I114" s="50">
        <v>989</v>
      </c>
      <c r="J114" s="51">
        <v>40071</v>
      </c>
      <c r="K114" s="52" t="s">
        <v>119</v>
      </c>
      <c r="L114" s="52" t="s">
        <v>365</v>
      </c>
      <c r="M114" s="52" t="s">
        <v>100</v>
      </c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</row>
    <row r="115" spans="1:837" ht="14" customHeight="1">
      <c r="A115" s="34">
        <v>982</v>
      </c>
      <c r="B115" s="74" t="s">
        <v>333</v>
      </c>
      <c r="C115" s="75" t="s">
        <v>100</v>
      </c>
      <c r="D115" s="34" t="s">
        <v>119</v>
      </c>
      <c r="E115" s="35">
        <v>40090</v>
      </c>
      <c r="F115" s="79" t="s">
        <v>365</v>
      </c>
      <c r="H115" s="49" t="s">
        <v>333</v>
      </c>
      <c r="I115" s="50">
        <v>982</v>
      </c>
      <c r="J115" s="51">
        <v>40090</v>
      </c>
      <c r="K115" s="52" t="s">
        <v>119</v>
      </c>
      <c r="L115" s="52" t="s">
        <v>365</v>
      </c>
      <c r="M115" s="52" t="s">
        <v>100</v>
      </c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</row>
    <row r="116" spans="1:837" ht="14" customHeight="1">
      <c r="A116" s="34">
        <v>759</v>
      </c>
      <c r="B116" s="74" t="s">
        <v>334</v>
      </c>
      <c r="C116" s="75" t="s">
        <v>100</v>
      </c>
      <c r="D116" s="34" t="s">
        <v>120</v>
      </c>
      <c r="E116" s="35">
        <v>40313</v>
      </c>
      <c r="F116" s="79" t="s">
        <v>365</v>
      </c>
      <c r="H116" s="49" t="s">
        <v>334</v>
      </c>
      <c r="I116" s="50">
        <v>759</v>
      </c>
      <c r="J116" s="51">
        <v>40313</v>
      </c>
      <c r="K116" s="52" t="s">
        <v>120</v>
      </c>
      <c r="L116" s="52" t="s">
        <v>365</v>
      </c>
      <c r="M116" s="52" t="s">
        <v>100</v>
      </c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</row>
    <row r="117" spans="1:837" ht="14" customHeight="1">
      <c r="A117" s="34">
        <v>858</v>
      </c>
      <c r="B117" s="74" t="s">
        <v>335</v>
      </c>
      <c r="C117" s="75" t="s">
        <v>100</v>
      </c>
      <c r="D117" s="34" t="s">
        <v>119</v>
      </c>
      <c r="E117" s="35">
        <v>40480</v>
      </c>
      <c r="F117" s="79" t="s">
        <v>365</v>
      </c>
      <c r="H117" s="49" t="s">
        <v>335</v>
      </c>
      <c r="I117" s="50">
        <v>858</v>
      </c>
      <c r="J117" s="51">
        <v>40480</v>
      </c>
      <c r="K117" s="52" t="s">
        <v>119</v>
      </c>
      <c r="L117" s="52" t="s">
        <v>365</v>
      </c>
      <c r="M117" s="52" t="s">
        <v>100</v>
      </c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</row>
    <row r="118" spans="1:837" ht="14" customHeight="1">
      <c r="A118" s="34">
        <v>859</v>
      </c>
      <c r="B118" s="74" t="s">
        <v>336</v>
      </c>
      <c r="C118" s="75" t="s">
        <v>100</v>
      </c>
      <c r="D118" s="34" t="s">
        <v>119</v>
      </c>
      <c r="E118" s="35">
        <v>40480</v>
      </c>
      <c r="F118" s="79" t="s">
        <v>365</v>
      </c>
      <c r="H118" s="49" t="s">
        <v>336</v>
      </c>
      <c r="I118" s="50">
        <v>859</v>
      </c>
      <c r="J118" s="51">
        <v>40480</v>
      </c>
      <c r="K118" s="52" t="s">
        <v>119</v>
      </c>
      <c r="L118" s="52" t="s">
        <v>365</v>
      </c>
      <c r="M118" s="52" t="s">
        <v>100</v>
      </c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</row>
    <row r="119" spans="1:837" ht="14" customHeight="1">
      <c r="A119" s="34">
        <v>862</v>
      </c>
      <c r="B119" s="74" t="s">
        <v>337</v>
      </c>
      <c r="C119" s="75" t="s">
        <v>100</v>
      </c>
      <c r="D119" s="34" t="s">
        <v>119</v>
      </c>
      <c r="E119" s="35">
        <v>40197</v>
      </c>
      <c r="F119" s="79" t="s">
        <v>365</v>
      </c>
      <c r="H119" s="49" t="s">
        <v>337</v>
      </c>
      <c r="I119" s="50">
        <v>862</v>
      </c>
      <c r="J119" s="51">
        <v>40197</v>
      </c>
      <c r="K119" s="52" t="s">
        <v>119</v>
      </c>
      <c r="L119" s="52" t="s">
        <v>365</v>
      </c>
      <c r="M119" s="52" t="s">
        <v>100</v>
      </c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</row>
    <row r="120" spans="1:837" ht="14" customHeight="1">
      <c r="A120" s="34">
        <v>860</v>
      </c>
      <c r="B120" s="74" t="s">
        <v>338</v>
      </c>
      <c r="C120" s="75" t="s">
        <v>106</v>
      </c>
      <c r="D120" s="34" t="s">
        <v>119</v>
      </c>
      <c r="E120" s="35">
        <v>40755</v>
      </c>
      <c r="F120" s="79" t="s">
        <v>366</v>
      </c>
      <c r="H120" s="49" t="s">
        <v>338</v>
      </c>
      <c r="I120" s="50">
        <v>860</v>
      </c>
      <c r="J120" s="51">
        <v>40755</v>
      </c>
      <c r="K120" s="52" t="s">
        <v>119</v>
      </c>
      <c r="L120" s="52" t="s">
        <v>366</v>
      </c>
      <c r="M120" s="52" t="s">
        <v>106</v>
      </c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</row>
    <row r="121" spans="1:837" ht="14" customHeight="1">
      <c r="A121" s="34">
        <v>861</v>
      </c>
      <c r="B121" s="74" t="s">
        <v>339</v>
      </c>
      <c r="C121" s="75" t="s">
        <v>100</v>
      </c>
      <c r="D121" s="34" t="s">
        <v>119</v>
      </c>
      <c r="E121" s="35">
        <v>40615</v>
      </c>
      <c r="F121" s="79" t="s">
        <v>366</v>
      </c>
      <c r="H121" s="49" t="s">
        <v>339</v>
      </c>
      <c r="I121" s="50">
        <v>861</v>
      </c>
      <c r="J121" s="51">
        <v>40615</v>
      </c>
      <c r="K121" s="52" t="s">
        <v>119</v>
      </c>
      <c r="L121" s="52" t="s">
        <v>366</v>
      </c>
      <c r="M121" s="52" t="s">
        <v>100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</row>
    <row r="122" spans="1:837" ht="14" customHeight="1">
      <c r="A122" s="34">
        <v>904</v>
      </c>
      <c r="B122" s="74" t="s">
        <v>340</v>
      </c>
      <c r="C122" s="75" t="s">
        <v>101</v>
      </c>
      <c r="D122" s="34" t="s">
        <v>119</v>
      </c>
      <c r="E122" s="35">
        <v>39938</v>
      </c>
      <c r="F122" s="79" t="s">
        <v>365</v>
      </c>
      <c r="H122" s="49" t="s">
        <v>340</v>
      </c>
      <c r="I122" s="50">
        <v>904</v>
      </c>
      <c r="J122" s="51">
        <v>39938</v>
      </c>
      <c r="K122" s="52" t="s">
        <v>119</v>
      </c>
      <c r="L122" s="52" t="s">
        <v>365</v>
      </c>
      <c r="M122" s="52" t="s">
        <v>101</v>
      </c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</row>
    <row r="123" spans="1:837" ht="14" customHeight="1">
      <c r="A123" s="34">
        <v>857</v>
      </c>
      <c r="B123" s="74" t="s">
        <v>341</v>
      </c>
      <c r="C123" s="75" t="s">
        <v>106</v>
      </c>
      <c r="D123" s="34" t="s">
        <v>119</v>
      </c>
      <c r="E123" s="35">
        <v>40296</v>
      </c>
      <c r="F123" s="79" t="s">
        <v>365</v>
      </c>
      <c r="H123" s="49" t="s">
        <v>341</v>
      </c>
      <c r="I123" s="50">
        <v>857</v>
      </c>
      <c r="J123" s="51">
        <v>40296</v>
      </c>
      <c r="K123" s="52" t="s">
        <v>119</v>
      </c>
      <c r="L123" s="52" t="s">
        <v>365</v>
      </c>
      <c r="M123" s="52" t="s">
        <v>106</v>
      </c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</row>
    <row r="124" spans="1:837" ht="14" customHeight="1">
      <c r="A124" s="34">
        <v>855</v>
      </c>
      <c r="B124" s="74" t="s">
        <v>345</v>
      </c>
      <c r="C124" s="75" t="s">
        <v>150</v>
      </c>
      <c r="D124" s="34" t="s">
        <v>119</v>
      </c>
      <c r="E124" s="35">
        <v>40609</v>
      </c>
      <c r="F124" s="79" t="s">
        <v>366</v>
      </c>
      <c r="H124" s="49" t="s">
        <v>345</v>
      </c>
      <c r="I124" s="50">
        <v>855</v>
      </c>
      <c r="J124" s="51">
        <v>40609</v>
      </c>
      <c r="K124" s="52" t="s">
        <v>119</v>
      </c>
      <c r="L124" s="52" t="s">
        <v>366</v>
      </c>
      <c r="M124" s="52" t="s">
        <v>150</v>
      </c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</row>
    <row r="125" spans="1:837" ht="14" customHeight="1">
      <c r="A125" s="34">
        <v>856</v>
      </c>
      <c r="B125" s="74" t="s">
        <v>346</v>
      </c>
      <c r="C125" s="75" t="s">
        <v>150</v>
      </c>
      <c r="D125" s="34" t="s">
        <v>119</v>
      </c>
      <c r="E125" s="35">
        <v>40309</v>
      </c>
      <c r="F125" s="79" t="s">
        <v>365</v>
      </c>
      <c r="H125" s="49" t="s">
        <v>346</v>
      </c>
      <c r="I125" s="50">
        <v>856</v>
      </c>
      <c r="J125" s="51">
        <v>40309</v>
      </c>
      <c r="K125" s="52" t="s">
        <v>119</v>
      </c>
      <c r="L125" s="52" t="s">
        <v>365</v>
      </c>
      <c r="M125" s="52" t="s">
        <v>150</v>
      </c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</row>
    <row r="126" spans="1:837" ht="14" customHeight="1">
      <c r="A126" s="34">
        <v>696</v>
      </c>
      <c r="B126" s="74" t="s">
        <v>347</v>
      </c>
      <c r="C126" s="75" t="s">
        <v>100</v>
      </c>
      <c r="D126" s="34" t="s">
        <v>120</v>
      </c>
      <c r="E126" s="35">
        <v>40780</v>
      </c>
      <c r="F126" s="79" t="s">
        <v>366</v>
      </c>
      <c r="H126" s="49" t="s">
        <v>347</v>
      </c>
      <c r="I126" s="50">
        <v>696</v>
      </c>
      <c r="J126" s="51">
        <v>40780</v>
      </c>
      <c r="K126" s="52" t="s">
        <v>120</v>
      </c>
      <c r="L126" s="52" t="s">
        <v>366</v>
      </c>
      <c r="M126" s="52" t="s">
        <v>100</v>
      </c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</row>
    <row r="127" spans="1:837" ht="14" customHeight="1">
      <c r="A127" s="34">
        <v>854</v>
      </c>
      <c r="B127" s="74" t="s">
        <v>348</v>
      </c>
      <c r="C127" s="75" t="s">
        <v>100</v>
      </c>
      <c r="D127" s="34" t="s">
        <v>119</v>
      </c>
      <c r="E127" s="35">
        <v>40550</v>
      </c>
      <c r="F127" s="79" t="s">
        <v>366</v>
      </c>
      <c r="H127" s="49" t="s">
        <v>348</v>
      </c>
      <c r="I127" s="50">
        <v>854</v>
      </c>
      <c r="J127" s="51">
        <v>40550</v>
      </c>
      <c r="K127" s="52" t="s">
        <v>119</v>
      </c>
      <c r="L127" s="52" t="s">
        <v>366</v>
      </c>
      <c r="M127" s="52" t="s">
        <v>100</v>
      </c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</row>
    <row r="128" spans="1:837" ht="14" customHeight="1">
      <c r="A128" s="34">
        <v>931</v>
      </c>
      <c r="B128" s="74" t="s">
        <v>349</v>
      </c>
      <c r="C128" s="75" t="s">
        <v>100</v>
      </c>
      <c r="D128" s="34" t="s">
        <v>119</v>
      </c>
      <c r="E128" s="35">
        <v>40848</v>
      </c>
      <c r="F128" s="79" t="s">
        <v>366</v>
      </c>
      <c r="H128" s="49" t="s">
        <v>349</v>
      </c>
      <c r="I128" s="50">
        <v>931</v>
      </c>
      <c r="J128" s="51">
        <v>40848</v>
      </c>
      <c r="K128" s="52" t="s">
        <v>119</v>
      </c>
      <c r="L128" s="52" t="s">
        <v>366</v>
      </c>
      <c r="M128" s="52" t="s">
        <v>100</v>
      </c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</row>
    <row r="129" spans="1:837" ht="14" customHeight="1">
      <c r="A129" s="34">
        <v>763</v>
      </c>
      <c r="B129" s="74" t="s">
        <v>350</v>
      </c>
      <c r="C129" s="75" t="s">
        <v>106</v>
      </c>
      <c r="D129" s="34" t="s">
        <v>120</v>
      </c>
      <c r="E129" s="35">
        <v>39833</v>
      </c>
      <c r="F129" s="79" t="s">
        <v>365</v>
      </c>
      <c r="H129" s="49" t="s">
        <v>350</v>
      </c>
      <c r="I129" s="50">
        <v>763</v>
      </c>
      <c r="J129" s="51">
        <v>39833</v>
      </c>
      <c r="K129" s="52" t="s">
        <v>120</v>
      </c>
      <c r="L129" s="52" t="s">
        <v>365</v>
      </c>
      <c r="M129" s="52" t="s">
        <v>106</v>
      </c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</row>
    <row r="130" spans="1:837" ht="14" customHeight="1">
      <c r="A130" s="34">
        <v>853</v>
      </c>
      <c r="B130" s="74" t="s">
        <v>351</v>
      </c>
      <c r="C130" s="75" t="s">
        <v>105</v>
      </c>
      <c r="D130" s="34" t="s">
        <v>119</v>
      </c>
      <c r="E130" s="35">
        <v>40174</v>
      </c>
      <c r="F130" s="79" t="s">
        <v>365</v>
      </c>
      <c r="H130" s="49" t="s">
        <v>351</v>
      </c>
      <c r="I130" s="50">
        <v>853</v>
      </c>
      <c r="J130" s="51">
        <v>40174</v>
      </c>
      <c r="K130" s="52" t="s">
        <v>119</v>
      </c>
      <c r="L130" s="52" t="s">
        <v>365</v>
      </c>
      <c r="M130" s="52" t="s">
        <v>105</v>
      </c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</row>
    <row r="131" spans="1:837" ht="14" customHeight="1">
      <c r="A131" s="34">
        <v>852</v>
      </c>
      <c r="B131" s="74" t="s">
        <v>352</v>
      </c>
      <c r="C131" s="75" t="s">
        <v>106</v>
      </c>
      <c r="D131" s="34" t="s">
        <v>119</v>
      </c>
      <c r="E131" s="35">
        <v>40727</v>
      </c>
      <c r="F131" s="79" t="s">
        <v>366</v>
      </c>
      <c r="H131" s="49" t="s">
        <v>352</v>
      </c>
      <c r="I131" s="50">
        <v>852</v>
      </c>
      <c r="J131" s="51">
        <v>40727</v>
      </c>
      <c r="K131" s="52" t="s">
        <v>119</v>
      </c>
      <c r="L131" s="52" t="s">
        <v>366</v>
      </c>
      <c r="M131" s="52" t="s">
        <v>106</v>
      </c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</row>
    <row r="132" spans="1:837" ht="14" customHeight="1">
      <c r="A132" s="34">
        <v>764</v>
      </c>
      <c r="B132" s="74" t="s">
        <v>353</v>
      </c>
      <c r="C132" s="75" t="s">
        <v>106</v>
      </c>
      <c r="D132" s="34" t="s">
        <v>120</v>
      </c>
      <c r="E132" s="35">
        <v>40507</v>
      </c>
      <c r="F132" s="79" t="s">
        <v>365</v>
      </c>
      <c r="H132" s="49" t="s">
        <v>353</v>
      </c>
      <c r="I132" s="50">
        <v>764</v>
      </c>
      <c r="J132" s="51">
        <v>40507</v>
      </c>
      <c r="K132" s="52" t="s">
        <v>120</v>
      </c>
      <c r="L132" s="52" t="s">
        <v>365</v>
      </c>
      <c r="M132" s="52" t="s">
        <v>106</v>
      </c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</row>
    <row r="133" spans="1:837" ht="14" customHeight="1">
      <c r="A133" s="34">
        <v>765</v>
      </c>
      <c r="B133" s="74" t="s">
        <v>354</v>
      </c>
      <c r="C133" s="75" t="s">
        <v>106</v>
      </c>
      <c r="D133" s="34" t="s">
        <v>120</v>
      </c>
      <c r="E133" s="35">
        <v>40835</v>
      </c>
      <c r="F133" s="79" t="s">
        <v>366</v>
      </c>
      <c r="H133" s="49" t="s">
        <v>354</v>
      </c>
      <c r="I133" s="50">
        <v>765</v>
      </c>
      <c r="J133" s="51">
        <v>40835</v>
      </c>
      <c r="K133" s="52" t="s">
        <v>120</v>
      </c>
      <c r="L133" s="52" t="s">
        <v>366</v>
      </c>
      <c r="M133" s="52" t="s">
        <v>106</v>
      </c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</row>
    <row r="134" spans="1:837" ht="14" customHeight="1">
      <c r="A134" s="34">
        <v>767</v>
      </c>
      <c r="B134" s="74" t="s">
        <v>355</v>
      </c>
      <c r="C134" s="75" t="s">
        <v>106</v>
      </c>
      <c r="D134" s="34" t="s">
        <v>120</v>
      </c>
      <c r="E134" s="35">
        <v>40478</v>
      </c>
      <c r="F134" s="79" t="s">
        <v>365</v>
      </c>
      <c r="H134" s="49" t="s">
        <v>355</v>
      </c>
      <c r="I134" s="50">
        <v>767</v>
      </c>
      <c r="J134" s="51">
        <v>40478</v>
      </c>
      <c r="K134" s="52" t="s">
        <v>120</v>
      </c>
      <c r="L134" s="52" t="s">
        <v>365</v>
      </c>
      <c r="M134" s="52" t="s">
        <v>106</v>
      </c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</row>
    <row r="135" spans="1:837" ht="14" customHeight="1">
      <c r="A135" s="34">
        <v>850</v>
      </c>
      <c r="B135" s="74" t="s">
        <v>356</v>
      </c>
      <c r="C135" s="75" t="s">
        <v>105</v>
      </c>
      <c r="D135" s="34" t="s">
        <v>119</v>
      </c>
      <c r="E135" s="35">
        <v>39926</v>
      </c>
      <c r="F135" s="79" t="s">
        <v>365</v>
      </c>
      <c r="H135" s="49" t="s">
        <v>356</v>
      </c>
      <c r="I135" s="50">
        <v>850</v>
      </c>
      <c r="J135" s="51">
        <v>39926</v>
      </c>
      <c r="K135" s="52" t="s">
        <v>119</v>
      </c>
      <c r="L135" s="52" t="s">
        <v>365</v>
      </c>
      <c r="M135" s="52" t="s">
        <v>105</v>
      </c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</row>
    <row r="136" spans="1:837" ht="14" customHeight="1">
      <c r="A136" s="34">
        <v>849</v>
      </c>
      <c r="B136" s="74" t="s">
        <v>357</v>
      </c>
      <c r="C136" s="75" t="s">
        <v>101</v>
      </c>
      <c r="D136" s="34" t="s">
        <v>119</v>
      </c>
      <c r="E136" s="35">
        <v>40800</v>
      </c>
      <c r="F136" s="79" t="s">
        <v>366</v>
      </c>
      <c r="H136" s="49" t="s">
        <v>357</v>
      </c>
      <c r="I136" s="50">
        <v>849</v>
      </c>
      <c r="J136" s="51">
        <v>40800</v>
      </c>
      <c r="K136" s="52" t="s">
        <v>119</v>
      </c>
      <c r="L136" s="52" t="s">
        <v>366</v>
      </c>
      <c r="M136" s="52" t="s">
        <v>101</v>
      </c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</row>
    <row r="137" spans="1:837" ht="14" customHeight="1">
      <c r="A137" s="34">
        <v>768</v>
      </c>
      <c r="B137" s="74" t="s">
        <v>358</v>
      </c>
      <c r="C137" s="75" t="s">
        <v>101</v>
      </c>
      <c r="D137" s="34" t="s">
        <v>120</v>
      </c>
      <c r="E137" s="35">
        <v>40103</v>
      </c>
      <c r="F137" s="79" t="s">
        <v>365</v>
      </c>
      <c r="H137" s="49" t="s">
        <v>358</v>
      </c>
      <c r="I137" s="50">
        <v>768</v>
      </c>
      <c r="J137" s="51">
        <v>40103</v>
      </c>
      <c r="K137" s="52" t="s">
        <v>120</v>
      </c>
      <c r="L137" s="52" t="s">
        <v>365</v>
      </c>
      <c r="M137" s="52" t="s">
        <v>101</v>
      </c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</row>
    <row r="138" spans="1:837" ht="14" customHeight="1">
      <c r="A138" s="34">
        <v>848</v>
      </c>
      <c r="B138" s="74" t="s">
        <v>359</v>
      </c>
      <c r="C138" s="75" t="s">
        <v>105</v>
      </c>
      <c r="D138" s="34" t="s">
        <v>119</v>
      </c>
      <c r="E138" s="35">
        <v>40597</v>
      </c>
      <c r="F138" s="79" t="s">
        <v>366</v>
      </c>
      <c r="H138" s="49" t="s">
        <v>359</v>
      </c>
      <c r="I138" s="50">
        <v>848</v>
      </c>
      <c r="J138" s="51">
        <v>40597</v>
      </c>
      <c r="K138" s="52" t="s">
        <v>119</v>
      </c>
      <c r="L138" s="52" t="s">
        <v>366</v>
      </c>
      <c r="M138" s="52" t="s">
        <v>105</v>
      </c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</row>
    <row r="139" spans="1:837" ht="14" customHeight="1">
      <c r="A139" s="34">
        <v>769</v>
      </c>
      <c r="B139" s="74" t="s">
        <v>360</v>
      </c>
      <c r="C139" s="75" t="s">
        <v>105</v>
      </c>
      <c r="D139" s="34" t="s">
        <v>120</v>
      </c>
      <c r="E139" s="35">
        <v>40256</v>
      </c>
      <c r="F139" s="79" t="s">
        <v>365</v>
      </c>
      <c r="H139" s="49" t="s">
        <v>360</v>
      </c>
      <c r="I139" s="50">
        <v>769</v>
      </c>
      <c r="J139" s="51">
        <v>40256</v>
      </c>
      <c r="K139" s="52" t="s">
        <v>120</v>
      </c>
      <c r="L139" s="52" t="s">
        <v>365</v>
      </c>
      <c r="M139" s="52" t="s">
        <v>105</v>
      </c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</row>
    <row r="140" spans="1:837" ht="14" customHeight="1">
      <c r="A140" s="34">
        <v>770</v>
      </c>
      <c r="B140" s="74" t="s">
        <v>361</v>
      </c>
      <c r="C140" s="75" t="s">
        <v>101</v>
      </c>
      <c r="D140" s="34" t="s">
        <v>120</v>
      </c>
      <c r="E140" s="35">
        <v>40274</v>
      </c>
      <c r="F140" s="79" t="s">
        <v>365</v>
      </c>
      <c r="H140" s="49" t="s">
        <v>361</v>
      </c>
      <c r="I140" s="50">
        <v>770</v>
      </c>
      <c r="J140" s="51">
        <v>40274</v>
      </c>
      <c r="K140" s="52" t="s">
        <v>120</v>
      </c>
      <c r="L140" s="52" t="s">
        <v>365</v>
      </c>
      <c r="M140" s="52" t="s">
        <v>101</v>
      </c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</row>
    <row r="141" spans="1:837" ht="14" customHeight="1">
      <c r="A141" s="34">
        <v>847</v>
      </c>
      <c r="B141" s="74" t="s">
        <v>362</v>
      </c>
      <c r="C141" s="75" t="s">
        <v>103</v>
      </c>
      <c r="D141" s="34" t="s">
        <v>119</v>
      </c>
      <c r="E141" s="35">
        <v>39953</v>
      </c>
      <c r="F141" s="79" t="s">
        <v>365</v>
      </c>
      <c r="H141" s="49" t="s">
        <v>362</v>
      </c>
      <c r="I141" s="50">
        <v>847</v>
      </c>
      <c r="J141" s="51">
        <v>39953</v>
      </c>
      <c r="K141" s="52" t="s">
        <v>119</v>
      </c>
      <c r="L141" s="52" t="s">
        <v>365</v>
      </c>
      <c r="M141" s="52" t="s">
        <v>103</v>
      </c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</row>
    <row r="142" spans="1:837" s="1" customFormat="1" ht="14" customHeight="1">
      <c r="A142" s="34">
        <v>846</v>
      </c>
      <c r="B142" s="74" t="s">
        <v>363</v>
      </c>
      <c r="C142" s="75" t="s">
        <v>105</v>
      </c>
      <c r="D142" s="34" t="s">
        <v>119</v>
      </c>
      <c r="E142" s="35">
        <v>40232</v>
      </c>
      <c r="F142" s="79" t="s">
        <v>365</v>
      </c>
      <c r="G142" s="45"/>
      <c r="H142" s="49" t="s">
        <v>363</v>
      </c>
      <c r="I142" s="50">
        <v>846</v>
      </c>
      <c r="J142" s="51">
        <v>40232</v>
      </c>
      <c r="K142" s="52" t="s">
        <v>119</v>
      </c>
      <c r="L142" s="52" t="s">
        <v>365</v>
      </c>
      <c r="M142" s="52" t="s">
        <v>105</v>
      </c>
      <c r="N142" s="45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</row>
    <row r="143" spans="1:837" ht="14" customHeight="1">
      <c r="A143" s="34"/>
      <c r="B143" s="74"/>
      <c r="C143" s="75"/>
      <c r="D143" s="34"/>
      <c r="E143" s="35"/>
      <c r="F143" s="79" t="s">
        <v>132</v>
      </c>
      <c r="H143" s="49">
        <v>0</v>
      </c>
      <c r="I143" s="50">
        <v>0</v>
      </c>
      <c r="J143" s="51">
        <v>0</v>
      </c>
      <c r="K143" s="52">
        <v>0</v>
      </c>
      <c r="L143" s="52" t="s">
        <v>132</v>
      </c>
      <c r="M143" s="52">
        <v>0</v>
      </c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</row>
    <row r="144" spans="1:837" ht="14" customHeight="1">
      <c r="A144" s="34"/>
      <c r="B144" s="74"/>
      <c r="C144" s="75"/>
      <c r="D144" s="34"/>
      <c r="E144" s="35"/>
      <c r="F144" s="79" t="s">
        <v>132</v>
      </c>
      <c r="H144" s="49">
        <v>0</v>
      </c>
      <c r="I144" s="50">
        <v>0</v>
      </c>
      <c r="J144" s="51">
        <v>0</v>
      </c>
      <c r="K144" s="52">
        <v>0</v>
      </c>
      <c r="L144" s="52" t="s">
        <v>132</v>
      </c>
      <c r="M144" s="52">
        <v>0</v>
      </c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</row>
    <row r="145" spans="1:837" ht="14" customHeight="1">
      <c r="A145" s="34"/>
      <c r="B145" s="74"/>
      <c r="C145" s="75"/>
      <c r="D145" s="34"/>
      <c r="E145" s="35"/>
      <c r="F145" s="79" t="s">
        <v>132</v>
      </c>
      <c r="H145" s="49">
        <v>0</v>
      </c>
      <c r="I145" s="50">
        <v>0</v>
      </c>
      <c r="J145" s="51">
        <v>0</v>
      </c>
      <c r="K145" s="52">
        <v>0</v>
      </c>
      <c r="L145" s="52" t="s">
        <v>132</v>
      </c>
      <c r="M145" s="52">
        <v>0</v>
      </c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</row>
    <row r="146" spans="1:837" ht="14" customHeight="1">
      <c r="A146" s="34"/>
      <c r="B146" s="74"/>
      <c r="C146" s="75"/>
      <c r="D146" s="34"/>
      <c r="E146" s="35"/>
      <c r="F146" s="79" t="s">
        <v>132</v>
      </c>
      <c r="H146" s="49">
        <v>0</v>
      </c>
      <c r="I146" s="50">
        <v>0</v>
      </c>
      <c r="J146" s="51">
        <v>0</v>
      </c>
      <c r="K146" s="52">
        <v>0</v>
      </c>
      <c r="L146" s="52" t="s">
        <v>132</v>
      </c>
      <c r="M146" s="52">
        <v>0</v>
      </c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</row>
    <row r="147" spans="1:837" ht="14" customHeight="1">
      <c r="A147" s="34"/>
      <c r="B147" s="74"/>
      <c r="C147" s="75"/>
      <c r="D147" s="34"/>
      <c r="E147" s="35"/>
      <c r="F147" s="79" t="s">
        <v>132</v>
      </c>
      <c r="H147" s="49">
        <v>0</v>
      </c>
      <c r="I147" s="50">
        <v>0</v>
      </c>
      <c r="J147" s="51">
        <v>0</v>
      </c>
      <c r="K147" s="52">
        <v>0</v>
      </c>
      <c r="L147" s="52" t="s">
        <v>132</v>
      </c>
      <c r="M147" s="52">
        <v>0</v>
      </c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</row>
    <row r="148" spans="1:837" ht="14" customHeight="1">
      <c r="A148" s="34"/>
      <c r="B148" s="74"/>
      <c r="C148" s="75"/>
      <c r="D148" s="34"/>
      <c r="E148" s="35"/>
      <c r="F148" s="79" t="s">
        <v>132</v>
      </c>
      <c r="H148" s="49">
        <v>0</v>
      </c>
      <c r="I148" s="50">
        <v>0</v>
      </c>
      <c r="J148" s="51">
        <v>0</v>
      </c>
      <c r="K148" s="52">
        <v>0</v>
      </c>
      <c r="L148" s="52" t="s">
        <v>132</v>
      </c>
      <c r="M148" s="52">
        <v>0</v>
      </c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</row>
    <row r="149" spans="1:837" ht="14" customHeight="1">
      <c r="A149" s="34"/>
      <c r="B149" s="74"/>
      <c r="C149" s="75"/>
      <c r="D149" s="34"/>
      <c r="E149" s="35"/>
      <c r="F149" s="79" t="s">
        <v>132</v>
      </c>
      <c r="H149" s="49">
        <v>0</v>
      </c>
      <c r="I149" s="50">
        <v>0</v>
      </c>
      <c r="J149" s="51">
        <v>0</v>
      </c>
      <c r="K149" s="52">
        <v>0</v>
      </c>
      <c r="L149" s="52" t="s">
        <v>132</v>
      </c>
      <c r="M149" s="52">
        <v>0</v>
      </c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</row>
    <row r="150" spans="1:837" ht="14" customHeight="1">
      <c r="A150" s="34"/>
      <c r="B150" s="74"/>
      <c r="C150" s="75"/>
      <c r="D150" s="34"/>
      <c r="E150" s="35"/>
      <c r="F150" s="79" t="s">
        <v>132</v>
      </c>
      <c r="H150" s="49">
        <v>0</v>
      </c>
      <c r="I150" s="50">
        <v>0</v>
      </c>
      <c r="J150" s="51">
        <v>0</v>
      </c>
      <c r="K150" s="52">
        <v>0</v>
      </c>
      <c r="L150" s="52" t="s">
        <v>132</v>
      </c>
      <c r="M150" s="52">
        <v>0</v>
      </c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</row>
    <row r="151" spans="1:837" ht="14" customHeight="1">
      <c r="A151" s="34"/>
      <c r="B151" s="74"/>
      <c r="C151" s="75"/>
      <c r="D151" s="34"/>
      <c r="E151" s="35"/>
      <c r="F151" s="79" t="s">
        <v>132</v>
      </c>
      <c r="H151" s="49">
        <v>0</v>
      </c>
      <c r="I151" s="50">
        <v>0</v>
      </c>
      <c r="J151" s="51">
        <v>0</v>
      </c>
      <c r="K151" s="52">
        <v>0</v>
      </c>
      <c r="L151" s="52" t="s">
        <v>132</v>
      </c>
      <c r="M151" s="52">
        <v>0</v>
      </c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</row>
    <row r="152" spans="1:837" ht="14" customHeight="1">
      <c r="A152" s="34"/>
      <c r="B152" s="74"/>
      <c r="C152" s="75"/>
      <c r="D152" s="34"/>
      <c r="E152" s="35"/>
      <c r="F152" s="79" t="s">
        <v>132</v>
      </c>
      <c r="H152" s="49">
        <v>0</v>
      </c>
      <c r="I152" s="50">
        <v>0</v>
      </c>
      <c r="J152" s="51">
        <v>0</v>
      </c>
      <c r="K152" s="52">
        <v>0</v>
      </c>
      <c r="L152" s="52" t="s">
        <v>132</v>
      </c>
      <c r="M152" s="52">
        <v>0</v>
      </c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</row>
    <row r="153" spans="1:837" ht="14" customHeight="1">
      <c r="A153" s="34"/>
      <c r="B153" s="74"/>
      <c r="C153" s="75"/>
      <c r="D153" s="34"/>
      <c r="E153" s="35"/>
      <c r="F153" s="79" t="s">
        <v>132</v>
      </c>
      <c r="H153" s="49">
        <v>0</v>
      </c>
      <c r="I153" s="50">
        <v>0</v>
      </c>
      <c r="J153" s="51">
        <v>0</v>
      </c>
      <c r="K153" s="52">
        <v>0</v>
      </c>
      <c r="L153" s="52" t="s">
        <v>132</v>
      </c>
      <c r="M153" s="52">
        <v>0</v>
      </c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</row>
    <row r="154" spans="1:837" ht="14" customHeight="1">
      <c r="A154" s="34"/>
      <c r="B154" s="74"/>
      <c r="C154" s="75"/>
      <c r="D154" s="34"/>
      <c r="E154" s="35"/>
      <c r="F154" s="79" t="s">
        <v>132</v>
      </c>
      <c r="H154" s="49">
        <v>0</v>
      </c>
      <c r="I154" s="50">
        <v>0</v>
      </c>
      <c r="J154" s="51">
        <v>0</v>
      </c>
      <c r="K154" s="52">
        <v>0</v>
      </c>
      <c r="L154" s="52" t="s">
        <v>132</v>
      </c>
      <c r="M154" s="52">
        <v>0</v>
      </c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</row>
    <row r="155" spans="1:837" ht="14" customHeight="1">
      <c r="A155" s="34"/>
      <c r="B155" s="74"/>
      <c r="C155" s="75"/>
      <c r="D155" s="34"/>
      <c r="E155" s="35"/>
      <c r="F155" s="79" t="s">
        <v>132</v>
      </c>
      <c r="H155" s="49">
        <v>0</v>
      </c>
      <c r="I155" s="50">
        <v>0</v>
      </c>
      <c r="J155" s="51">
        <v>0</v>
      </c>
      <c r="K155" s="52">
        <v>0</v>
      </c>
      <c r="L155" s="52" t="s">
        <v>132</v>
      </c>
      <c r="M155" s="52">
        <v>0</v>
      </c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</row>
    <row r="156" spans="1:837" ht="14" customHeight="1">
      <c r="A156" s="34"/>
      <c r="B156" s="74"/>
      <c r="C156" s="75"/>
      <c r="D156" s="34"/>
      <c r="E156" s="35"/>
      <c r="F156" s="79" t="s">
        <v>132</v>
      </c>
      <c r="H156" s="49">
        <v>0</v>
      </c>
      <c r="I156" s="50">
        <v>0</v>
      </c>
      <c r="J156" s="51">
        <v>0</v>
      </c>
      <c r="K156" s="52">
        <v>0</v>
      </c>
      <c r="L156" s="52" t="s">
        <v>132</v>
      </c>
      <c r="M156" s="52">
        <v>0</v>
      </c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</row>
    <row r="157" spans="1:837" ht="14" customHeight="1">
      <c r="A157" s="34"/>
      <c r="B157" s="74"/>
      <c r="C157" s="75"/>
      <c r="D157" s="34"/>
      <c r="E157" s="35"/>
      <c r="F157" s="79" t="s">
        <v>132</v>
      </c>
      <c r="H157" s="49">
        <v>0</v>
      </c>
      <c r="I157" s="50">
        <v>0</v>
      </c>
      <c r="J157" s="51">
        <v>0</v>
      </c>
      <c r="K157" s="52">
        <v>0</v>
      </c>
      <c r="L157" s="52" t="s">
        <v>132</v>
      </c>
      <c r="M157" s="52">
        <v>0</v>
      </c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</row>
    <row r="158" spans="1:837" ht="14" customHeight="1">
      <c r="A158" s="34"/>
      <c r="B158" s="74"/>
      <c r="C158" s="75"/>
      <c r="D158" s="34"/>
      <c r="E158" s="35"/>
      <c r="F158" s="79" t="s">
        <v>132</v>
      </c>
      <c r="H158" s="49">
        <v>0</v>
      </c>
      <c r="I158" s="50">
        <v>0</v>
      </c>
      <c r="J158" s="51">
        <v>0</v>
      </c>
      <c r="K158" s="52">
        <v>0</v>
      </c>
      <c r="L158" s="52" t="s">
        <v>132</v>
      </c>
      <c r="M158" s="52">
        <v>0</v>
      </c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</row>
    <row r="159" spans="1:837" ht="14" customHeight="1">
      <c r="A159" s="34"/>
      <c r="B159" s="74"/>
      <c r="C159" s="75"/>
      <c r="D159" s="34"/>
      <c r="E159" s="35"/>
      <c r="F159" s="79" t="s">
        <v>132</v>
      </c>
      <c r="H159" s="49">
        <v>0</v>
      </c>
      <c r="I159" s="50">
        <v>0</v>
      </c>
      <c r="J159" s="51">
        <v>0</v>
      </c>
      <c r="K159" s="52">
        <v>0</v>
      </c>
      <c r="L159" s="52" t="s">
        <v>132</v>
      </c>
      <c r="M159" s="52">
        <v>0</v>
      </c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</row>
    <row r="160" spans="1:837" ht="14" customHeight="1">
      <c r="A160" s="34"/>
      <c r="B160" s="74"/>
      <c r="C160" s="75"/>
      <c r="D160" s="34"/>
      <c r="E160" s="35"/>
      <c r="F160" s="79" t="s">
        <v>132</v>
      </c>
      <c r="H160" s="49">
        <v>0</v>
      </c>
      <c r="I160" s="50">
        <v>0</v>
      </c>
      <c r="J160" s="51">
        <v>0</v>
      </c>
      <c r="K160" s="52">
        <v>0</v>
      </c>
      <c r="L160" s="52" t="s">
        <v>132</v>
      </c>
      <c r="M160" s="52">
        <v>0</v>
      </c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</row>
    <row r="161" spans="1:837" ht="14" customHeight="1">
      <c r="A161" s="34"/>
      <c r="B161" s="74"/>
      <c r="C161" s="75"/>
      <c r="D161" s="34"/>
      <c r="E161" s="35"/>
      <c r="F161" s="79" t="s">
        <v>132</v>
      </c>
      <c r="H161" s="49">
        <v>0</v>
      </c>
      <c r="I161" s="50">
        <v>0</v>
      </c>
      <c r="J161" s="51">
        <v>0</v>
      </c>
      <c r="K161" s="52">
        <v>0</v>
      </c>
      <c r="L161" s="52" t="s">
        <v>132</v>
      </c>
      <c r="M161" s="52">
        <v>0</v>
      </c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</row>
    <row r="162" spans="1:837" ht="14" customHeight="1">
      <c r="A162" s="34"/>
      <c r="B162" s="74"/>
      <c r="C162" s="75"/>
      <c r="D162" s="34"/>
      <c r="E162" s="35"/>
      <c r="F162" s="79" t="s">
        <v>132</v>
      </c>
      <c r="H162" s="49">
        <v>0</v>
      </c>
      <c r="I162" s="50">
        <v>0</v>
      </c>
      <c r="J162" s="51">
        <v>0</v>
      </c>
      <c r="K162" s="52">
        <v>0</v>
      </c>
      <c r="L162" s="52" t="s">
        <v>132</v>
      </c>
      <c r="M162" s="52">
        <v>0</v>
      </c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</row>
    <row r="163" spans="1:837" ht="14" customHeight="1">
      <c r="A163" s="34"/>
      <c r="B163" s="74"/>
      <c r="C163" s="75"/>
      <c r="D163" s="34"/>
      <c r="E163" s="35"/>
      <c r="F163" s="79" t="s">
        <v>132</v>
      </c>
      <c r="H163" s="49">
        <v>0</v>
      </c>
      <c r="I163" s="50">
        <v>0</v>
      </c>
      <c r="J163" s="51">
        <v>0</v>
      </c>
      <c r="K163" s="52">
        <v>0</v>
      </c>
      <c r="L163" s="52" t="s">
        <v>132</v>
      </c>
      <c r="M163" s="52">
        <v>0</v>
      </c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</row>
    <row r="164" spans="1:837" ht="14" customHeight="1">
      <c r="A164" s="34"/>
      <c r="B164" s="74"/>
      <c r="C164" s="75"/>
      <c r="D164" s="34"/>
      <c r="E164" s="35"/>
      <c r="F164" s="79" t="s">
        <v>132</v>
      </c>
      <c r="H164" s="49">
        <v>0</v>
      </c>
      <c r="I164" s="50">
        <v>0</v>
      </c>
      <c r="J164" s="51">
        <v>0</v>
      </c>
      <c r="K164" s="52">
        <v>0</v>
      </c>
      <c r="L164" s="52" t="s">
        <v>132</v>
      </c>
      <c r="M164" s="52">
        <v>0</v>
      </c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</row>
    <row r="165" spans="1:837" ht="14" customHeight="1">
      <c r="A165" s="34"/>
      <c r="B165" s="74"/>
      <c r="C165" s="75"/>
      <c r="D165" s="34"/>
      <c r="E165" s="35"/>
      <c r="F165" s="79" t="s">
        <v>132</v>
      </c>
      <c r="H165" s="49">
        <v>0</v>
      </c>
      <c r="I165" s="50">
        <v>0</v>
      </c>
      <c r="J165" s="51">
        <v>0</v>
      </c>
      <c r="K165" s="52">
        <v>0</v>
      </c>
      <c r="L165" s="52" t="s">
        <v>132</v>
      </c>
      <c r="M165" s="52">
        <v>0</v>
      </c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</row>
    <row r="166" spans="1:837" ht="14" customHeight="1">
      <c r="A166" s="34"/>
      <c r="B166" s="74"/>
      <c r="C166" s="75"/>
      <c r="D166" s="34"/>
      <c r="E166" s="35"/>
      <c r="F166" s="79" t="s">
        <v>132</v>
      </c>
      <c r="H166" s="49">
        <v>0</v>
      </c>
      <c r="I166" s="50">
        <v>0</v>
      </c>
      <c r="J166" s="51">
        <v>0</v>
      </c>
      <c r="K166" s="52">
        <v>0</v>
      </c>
      <c r="L166" s="52" t="s">
        <v>132</v>
      </c>
      <c r="M166" s="52">
        <v>0</v>
      </c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</row>
    <row r="167" spans="1:837" ht="14" customHeight="1">
      <c r="A167" s="34"/>
      <c r="B167" s="74"/>
      <c r="C167" s="75"/>
      <c r="D167" s="34"/>
      <c r="E167" s="35"/>
      <c r="F167" s="79" t="s">
        <v>132</v>
      </c>
      <c r="H167" s="49">
        <v>0</v>
      </c>
      <c r="I167" s="50">
        <v>0</v>
      </c>
      <c r="J167" s="51">
        <v>0</v>
      </c>
      <c r="K167" s="52">
        <v>0</v>
      </c>
      <c r="L167" s="52" t="s">
        <v>132</v>
      </c>
      <c r="M167" s="52">
        <v>0</v>
      </c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</row>
    <row r="168" spans="1:837" ht="14" customHeight="1">
      <c r="A168" s="34"/>
      <c r="B168" s="74"/>
      <c r="C168" s="75"/>
      <c r="D168" s="34"/>
      <c r="E168" s="35"/>
      <c r="F168" s="79" t="s">
        <v>132</v>
      </c>
      <c r="H168" s="49">
        <v>0</v>
      </c>
      <c r="I168" s="50">
        <v>0</v>
      </c>
      <c r="J168" s="51">
        <v>0</v>
      </c>
      <c r="K168" s="52">
        <v>0</v>
      </c>
      <c r="L168" s="52" t="s">
        <v>132</v>
      </c>
      <c r="M168" s="52">
        <v>0</v>
      </c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</row>
    <row r="169" spans="1:837" ht="14" customHeight="1">
      <c r="A169" s="34"/>
      <c r="B169" s="74"/>
      <c r="C169" s="75"/>
      <c r="D169" s="34"/>
      <c r="E169" s="35"/>
      <c r="F169" s="79" t="s">
        <v>132</v>
      </c>
      <c r="H169" s="49">
        <v>0</v>
      </c>
      <c r="I169" s="50">
        <v>0</v>
      </c>
      <c r="J169" s="51">
        <v>0</v>
      </c>
      <c r="K169" s="52">
        <v>0</v>
      </c>
      <c r="L169" s="52" t="s">
        <v>132</v>
      </c>
      <c r="M169" s="52">
        <v>0</v>
      </c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</row>
    <row r="170" spans="1:837" ht="14" customHeight="1">
      <c r="A170" s="34"/>
      <c r="B170" s="74"/>
      <c r="C170" s="75"/>
      <c r="D170" s="34"/>
      <c r="E170" s="35"/>
      <c r="F170" s="79" t="s">
        <v>132</v>
      </c>
      <c r="H170" s="49">
        <v>0</v>
      </c>
      <c r="I170" s="50">
        <v>0</v>
      </c>
      <c r="J170" s="51">
        <v>0</v>
      </c>
      <c r="K170" s="52">
        <v>0</v>
      </c>
      <c r="L170" s="52" t="s">
        <v>132</v>
      </c>
      <c r="M170" s="52">
        <v>0</v>
      </c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</row>
    <row r="171" spans="1:837" ht="14" customHeight="1">
      <c r="A171" s="34"/>
      <c r="B171" s="74"/>
      <c r="C171" s="75"/>
      <c r="D171" s="34"/>
      <c r="E171" s="35"/>
      <c r="F171" s="79" t="s">
        <v>132</v>
      </c>
      <c r="H171" s="49">
        <v>0</v>
      </c>
      <c r="I171" s="50">
        <v>0</v>
      </c>
      <c r="J171" s="51">
        <v>0</v>
      </c>
      <c r="K171" s="52">
        <v>0</v>
      </c>
      <c r="L171" s="52" t="s">
        <v>132</v>
      </c>
      <c r="M171" s="52">
        <v>0</v>
      </c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</row>
    <row r="172" spans="1:837" ht="14" customHeight="1">
      <c r="A172" s="34"/>
      <c r="B172" s="74"/>
      <c r="C172" s="75"/>
      <c r="D172" s="34"/>
      <c r="E172" s="35"/>
      <c r="F172" s="79" t="s">
        <v>132</v>
      </c>
      <c r="H172" s="49">
        <v>0</v>
      </c>
      <c r="I172" s="50">
        <v>0</v>
      </c>
      <c r="J172" s="51">
        <v>0</v>
      </c>
      <c r="K172" s="52">
        <v>0</v>
      </c>
      <c r="L172" s="52" t="s">
        <v>132</v>
      </c>
      <c r="M172" s="52">
        <v>0</v>
      </c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</row>
    <row r="173" spans="1:837" ht="14" customHeight="1">
      <c r="A173" s="34"/>
      <c r="B173" s="74"/>
      <c r="C173" s="75"/>
      <c r="D173" s="34"/>
      <c r="E173" s="35"/>
      <c r="F173" s="79" t="s">
        <v>132</v>
      </c>
      <c r="H173" s="49">
        <v>0</v>
      </c>
      <c r="I173" s="50">
        <v>0</v>
      </c>
      <c r="J173" s="51">
        <v>0</v>
      </c>
      <c r="K173" s="52">
        <v>0</v>
      </c>
      <c r="L173" s="52" t="s">
        <v>132</v>
      </c>
      <c r="M173" s="52">
        <v>0</v>
      </c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</row>
    <row r="174" spans="1:837" ht="14" customHeight="1">
      <c r="A174" s="34"/>
      <c r="B174" s="74"/>
      <c r="C174" s="75"/>
      <c r="D174" s="34"/>
      <c r="E174" s="35"/>
      <c r="F174" s="79" t="s">
        <v>132</v>
      </c>
      <c r="H174" s="49">
        <v>0</v>
      </c>
      <c r="I174" s="50">
        <v>0</v>
      </c>
      <c r="J174" s="51">
        <v>0</v>
      </c>
      <c r="K174" s="52">
        <v>0</v>
      </c>
      <c r="L174" s="52" t="s">
        <v>132</v>
      </c>
      <c r="M174" s="52">
        <v>0</v>
      </c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</row>
    <row r="175" spans="1:837" ht="14" customHeight="1">
      <c r="A175" s="34"/>
      <c r="B175" s="74"/>
      <c r="C175" s="75"/>
      <c r="D175" s="34"/>
      <c r="E175" s="35"/>
      <c r="F175" s="79" t="s">
        <v>132</v>
      </c>
      <c r="H175" s="49">
        <v>0</v>
      </c>
      <c r="I175" s="50">
        <v>0</v>
      </c>
      <c r="J175" s="51">
        <v>0</v>
      </c>
      <c r="K175" s="52">
        <v>0</v>
      </c>
      <c r="L175" s="52" t="s">
        <v>132</v>
      </c>
      <c r="M175" s="52">
        <v>0</v>
      </c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</row>
    <row r="176" spans="1:837" ht="14" customHeight="1">
      <c r="A176" s="34"/>
      <c r="B176" s="74"/>
      <c r="C176" s="75"/>
      <c r="D176" s="34"/>
      <c r="E176" s="35"/>
      <c r="F176" s="79" t="s">
        <v>132</v>
      </c>
      <c r="H176" s="49">
        <v>0</v>
      </c>
      <c r="I176" s="50">
        <v>0</v>
      </c>
      <c r="J176" s="51">
        <v>0</v>
      </c>
      <c r="K176" s="52">
        <v>0</v>
      </c>
      <c r="L176" s="52" t="s">
        <v>132</v>
      </c>
      <c r="M176" s="52">
        <v>0</v>
      </c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</row>
    <row r="177" spans="1:837" ht="14" customHeight="1">
      <c r="A177" s="34"/>
      <c r="B177" s="74"/>
      <c r="C177" s="75"/>
      <c r="D177" s="34"/>
      <c r="E177" s="35"/>
      <c r="F177" s="79" t="s">
        <v>132</v>
      </c>
      <c r="H177" s="49">
        <v>0</v>
      </c>
      <c r="I177" s="50">
        <v>0</v>
      </c>
      <c r="J177" s="51">
        <v>0</v>
      </c>
      <c r="K177" s="52">
        <v>0</v>
      </c>
      <c r="L177" s="52" t="s">
        <v>132</v>
      </c>
      <c r="M177" s="52">
        <v>0</v>
      </c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</row>
    <row r="178" spans="1:837" ht="14" customHeight="1">
      <c r="A178" s="34"/>
      <c r="B178" s="74"/>
      <c r="C178" s="75"/>
      <c r="D178" s="34"/>
      <c r="E178" s="35"/>
      <c r="F178" s="79" t="s">
        <v>132</v>
      </c>
      <c r="H178" s="49">
        <v>0</v>
      </c>
      <c r="I178" s="50">
        <v>0</v>
      </c>
      <c r="J178" s="51">
        <v>0</v>
      </c>
      <c r="K178" s="52">
        <v>0</v>
      </c>
      <c r="L178" s="52" t="s">
        <v>132</v>
      </c>
      <c r="M178" s="52">
        <v>0</v>
      </c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</row>
    <row r="179" spans="1:837" ht="14" customHeight="1">
      <c r="A179" s="34"/>
      <c r="B179" s="74"/>
      <c r="C179" s="75"/>
      <c r="D179" s="34"/>
      <c r="E179" s="35"/>
      <c r="F179" s="79" t="s">
        <v>132</v>
      </c>
      <c r="H179" s="49">
        <v>0</v>
      </c>
      <c r="I179" s="50">
        <v>0</v>
      </c>
      <c r="J179" s="51">
        <v>0</v>
      </c>
      <c r="K179" s="52">
        <v>0</v>
      </c>
      <c r="L179" s="52" t="s">
        <v>132</v>
      </c>
      <c r="M179" s="52">
        <v>0</v>
      </c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</row>
    <row r="180" spans="1:837" ht="14" customHeight="1">
      <c r="A180" s="34"/>
      <c r="B180" s="74"/>
      <c r="C180" s="75"/>
      <c r="D180" s="34"/>
      <c r="E180" s="35"/>
      <c r="F180" s="79" t="s">
        <v>132</v>
      </c>
      <c r="H180" s="49">
        <v>0</v>
      </c>
      <c r="I180" s="50">
        <v>0</v>
      </c>
      <c r="J180" s="51">
        <v>0</v>
      </c>
      <c r="K180" s="52">
        <v>0</v>
      </c>
      <c r="L180" s="52" t="s">
        <v>132</v>
      </c>
      <c r="M180" s="52">
        <v>0</v>
      </c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</row>
    <row r="181" spans="1:837" ht="14" customHeight="1">
      <c r="A181" s="34"/>
      <c r="B181" s="74"/>
      <c r="C181" s="75"/>
      <c r="D181" s="34"/>
      <c r="E181" s="35"/>
      <c r="F181" s="70"/>
      <c r="H181" s="49">
        <v>0</v>
      </c>
      <c r="I181" s="50">
        <v>0</v>
      </c>
      <c r="J181" s="51">
        <v>0</v>
      </c>
      <c r="K181" s="52">
        <v>0</v>
      </c>
      <c r="L181" s="52">
        <v>0</v>
      </c>
      <c r="M181" s="52">
        <v>0</v>
      </c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</row>
    <row r="182" spans="1:837" ht="14" customHeight="1">
      <c r="A182" s="34"/>
      <c r="B182" s="74"/>
      <c r="C182" s="75"/>
      <c r="D182" s="34"/>
      <c r="E182" s="35"/>
      <c r="F182" s="70"/>
      <c r="H182" s="49">
        <v>0</v>
      </c>
      <c r="I182" s="50">
        <v>0</v>
      </c>
      <c r="J182" s="51">
        <v>0</v>
      </c>
      <c r="K182" s="52">
        <v>0</v>
      </c>
      <c r="L182" s="52">
        <v>0</v>
      </c>
      <c r="M182" s="52">
        <v>0</v>
      </c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</row>
    <row r="183" spans="1:837" ht="14" customHeight="1">
      <c r="A183" s="34"/>
      <c r="B183" s="74"/>
      <c r="C183" s="75"/>
      <c r="D183" s="34"/>
      <c r="E183" s="35"/>
      <c r="F183" s="70"/>
      <c r="H183" s="49">
        <v>0</v>
      </c>
      <c r="I183" s="50">
        <v>0</v>
      </c>
      <c r="J183" s="51">
        <v>0</v>
      </c>
      <c r="K183" s="52">
        <v>0</v>
      </c>
      <c r="L183" s="52">
        <v>0</v>
      </c>
      <c r="M183" s="52">
        <v>0</v>
      </c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</row>
    <row r="184" spans="1:837" ht="14" customHeight="1">
      <c r="A184" s="34"/>
      <c r="B184" s="74"/>
      <c r="C184" s="75"/>
      <c r="D184" s="34"/>
      <c r="E184" s="35"/>
      <c r="F184" s="70"/>
      <c r="H184" s="49">
        <v>0</v>
      </c>
      <c r="I184" s="50">
        <v>0</v>
      </c>
      <c r="J184" s="51">
        <v>0</v>
      </c>
      <c r="K184" s="52">
        <v>0</v>
      </c>
      <c r="L184" s="52">
        <v>0</v>
      </c>
      <c r="M184" s="52">
        <v>0</v>
      </c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</row>
    <row r="185" spans="1:837" ht="14" customHeight="1">
      <c r="A185" s="34"/>
      <c r="B185" s="74"/>
      <c r="C185" s="75"/>
      <c r="D185" s="34"/>
      <c r="E185" s="35"/>
      <c r="F185" s="70"/>
      <c r="H185" s="49">
        <v>0</v>
      </c>
      <c r="I185" s="50">
        <v>0</v>
      </c>
      <c r="J185" s="51">
        <v>0</v>
      </c>
      <c r="K185" s="52">
        <v>0</v>
      </c>
      <c r="L185" s="52">
        <v>0</v>
      </c>
      <c r="M185" s="52">
        <v>0</v>
      </c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</row>
    <row r="186" spans="1:837" ht="14" customHeight="1">
      <c r="A186" s="34"/>
      <c r="B186" s="74"/>
      <c r="C186" s="75"/>
      <c r="D186" s="34"/>
      <c r="E186" s="35"/>
      <c r="F186" s="70"/>
      <c r="H186" s="49">
        <v>0</v>
      </c>
      <c r="I186" s="50">
        <v>0</v>
      </c>
      <c r="J186" s="51">
        <v>0</v>
      </c>
      <c r="K186" s="52">
        <v>0</v>
      </c>
      <c r="L186" s="52">
        <v>0</v>
      </c>
      <c r="M186" s="52">
        <v>0</v>
      </c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</row>
    <row r="187" spans="1:837" ht="14" customHeight="1">
      <c r="A187" s="34"/>
      <c r="B187" s="74"/>
      <c r="C187" s="75"/>
      <c r="D187" s="34"/>
      <c r="E187" s="35"/>
      <c r="F187" s="70"/>
      <c r="H187" s="49">
        <v>0</v>
      </c>
      <c r="I187" s="50">
        <v>0</v>
      </c>
      <c r="J187" s="51">
        <v>0</v>
      </c>
      <c r="K187" s="52">
        <v>0</v>
      </c>
      <c r="L187" s="52">
        <v>0</v>
      </c>
      <c r="M187" s="52">
        <v>0</v>
      </c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</row>
    <row r="188" spans="1:837" ht="14" customHeight="1">
      <c r="A188" s="34"/>
      <c r="B188" s="74"/>
      <c r="C188" s="75"/>
      <c r="D188" s="34"/>
      <c r="E188" s="35"/>
      <c r="F188" s="70"/>
      <c r="H188" s="49">
        <v>0</v>
      </c>
      <c r="I188" s="50">
        <v>0</v>
      </c>
      <c r="J188" s="51">
        <v>0</v>
      </c>
      <c r="K188" s="52">
        <v>0</v>
      </c>
      <c r="L188" s="52">
        <v>0</v>
      </c>
      <c r="M188" s="52">
        <v>0</v>
      </c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</row>
    <row r="189" spans="1:837" ht="14" customHeight="1">
      <c r="A189" s="34"/>
      <c r="B189" s="74"/>
      <c r="C189" s="75"/>
      <c r="D189" s="34"/>
      <c r="E189" s="35"/>
      <c r="F189" s="70"/>
      <c r="H189" s="49">
        <v>0</v>
      </c>
      <c r="I189" s="50">
        <v>0</v>
      </c>
      <c r="J189" s="51">
        <v>0</v>
      </c>
      <c r="K189" s="52">
        <v>0</v>
      </c>
      <c r="L189" s="52">
        <v>0</v>
      </c>
      <c r="M189" s="52">
        <v>0</v>
      </c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</row>
    <row r="190" spans="1:837" ht="14" customHeight="1">
      <c r="A190" s="34"/>
      <c r="B190" s="74"/>
      <c r="C190" s="75"/>
      <c r="D190" s="34"/>
      <c r="E190" s="35"/>
      <c r="F190" s="70"/>
      <c r="H190" s="49">
        <v>0</v>
      </c>
      <c r="I190" s="50">
        <v>0</v>
      </c>
      <c r="J190" s="51">
        <v>0</v>
      </c>
      <c r="K190" s="52">
        <v>0</v>
      </c>
      <c r="L190" s="52">
        <v>0</v>
      </c>
      <c r="M190" s="52">
        <v>0</v>
      </c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</row>
    <row r="191" spans="1:837" ht="14" customHeight="1">
      <c r="A191" s="34"/>
      <c r="B191" s="74"/>
      <c r="C191" s="75"/>
      <c r="D191" s="34"/>
      <c r="E191" s="35"/>
      <c r="F191" s="70"/>
      <c r="H191" s="49">
        <v>0</v>
      </c>
      <c r="I191" s="50">
        <v>0</v>
      </c>
      <c r="J191" s="51">
        <v>0</v>
      </c>
      <c r="K191" s="52">
        <v>0</v>
      </c>
      <c r="L191" s="52">
        <v>0</v>
      </c>
      <c r="M191" s="52">
        <v>0</v>
      </c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</row>
    <row r="192" spans="1:837" ht="14" customHeight="1">
      <c r="A192" s="34"/>
      <c r="B192" s="74"/>
      <c r="C192" s="75"/>
      <c r="D192" s="34"/>
      <c r="E192" s="35"/>
      <c r="F192" s="70"/>
      <c r="H192" s="49">
        <v>0</v>
      </c>
      <c r="I192" s="50">
        <v>0</v>
      </c>
      <c r="J192" s="51">
        <v>0</v>
      </c>
      <c r="K192" s="52">
        <v>0</v>
      </c>
      <c r="L192" s="52">
        <v>0</v>
      </c>
      <c r="M192" s="52">
        <v>0</v>
      </c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</row>
    <row r="193" spans="1:837" ht="14" customHeight="1">
      <c r="A193" s="34"/>
      <c r="B193" s="74"/>
      <c r="C193" s="75"/>
      <c r="D193" s="34"/>
      <c r="E193" s="35"/>
      <c r="F193" s="70"/>
      <c r="H193" s="49">
        <v>0</v>
      </c>
      <c r="I193" s="50">
        <v>0</v>
      </c>
      <c r="J193" s="51">
        <v>0</v>
      </c>
      <c r="K193" s="52">
        <v>0</v>
      </c>
      <c r="L193" s="52">
        <v>0</v>
      </c>
      <c r="M193" s="52">
        <v>0</v>
      </c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</row>
    <row r="194" spans="1:837" ht="14" customHeight="1">
      <c r="A194" s="34"/>
      <c r="B194" s="74"/>
      <c r="C194" s="75"/>
      <c r="D194" s="34"/>
      <c r="E194" s="35"/>
      <c r="F194" s="70"/>
      <c r="H194" s="49">
        <v>0</v>
      </c>
      <c r="I194" s="50">
        <v>0</v>
      </c>
      <c r="J194" s="51">
        <v>0</v>
      </c>
      <c r="K194" s="52">
        <v>0</v>
      </c>
      <c r="L194" s="52">
        <v>0</v>
      </c>
      <c r="M194" s="52">
        <v>0</v>
      </c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</row>
    <row r="195" spans="1:837" ht="14" customHeight="1">
      <c r="A195" s="34"/>
      <c r="B195" s="74"/>
      <c r="C195" s="75"/>
      <c r="D195" s="34"/>
      <c r="E195" s="35"/>
      <c r="F195" s="70"/>
      <c r="H195" s="49">
        <v>0</v>
      </c>
      <c r="I195" s="50">
        <v>0</v>
      </c>
      <c r="J195" s="51">
        <v>0</v>
      </c>
      <c r="K195" s="52">
        <v>0</v>
      </c>
      <c r="L195" s="52">
        <v>0</v>
      </c>
      <c r="M195" s="52">
        <v>0</v>
      </c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</row>
    <row r="196" spans="1:837" ht="14" customHeight="1">
      <c r="A196" s="34"/>
      <c r="B196" s="74"/>
      <c r="C196" s="75"/>
      <c r="D196" s="34"/>
      <c r="E196" s="35"/>
      <c r="F196" s="70"/>
      <c r="H196" s="49">
        <v>0</v>
      </c>
      <c r="I196" s="50">
        <v>0</v>
      </c>
      <c r="J196" s="51">
        <v>0</v>
      </c>
      <c r="K196" s="52">
        <v>0</v>
      </c>
      <c r="L196" s="52">
        <v>0</v>
      </c>
      <c r="M196" s="52">
        <v>0</v>
      </c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</row>
    <row r="197" spans="1:837" ht="14" customHeight="1">
      <c r="A197" s="34"/>
      <c r="B197" s="74"/>
      <c r="C197" s="75"/>
      <c r="D197" s="34"/>
      <c r="E197" s="35"/>
      <c r="F197" s="70"/>
      <c r="H197" s="49">
        <v>0</v>
      </c>
      <c r="I197" s="50">
        <v>0</v>
      </c>
      <c r="J197" s="51">
        <v>0</v>
      </c>
      <c r="K197" s="52">
        <v>0</v>
      </c>
      <c r="L197" s="52">
        <v>0</v>
      </c>
      <c r="M197" s="52">
        <v>0</v>
      </c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</row>
    <row r="198" spans="1:837" ht="14" customHeight="1">
      <c r="A198" s="34"/>
      <c r="B198" s="74"/>
      <c r="C198" s="75"/>
      <c r="D198" s="34"/>
      <c r="E198" s="35"/>
      <c r="F198" s="70"/>
      <c r="H198" s="49">
        <v>0</v>
      </c>
      <c r="I198" s="50">
        <v>0</v>
      </c>
      <c r="J198" s="51">
        <v>0</v>
      </c>
      <c r="K198" s="52">
        <v>0</v>
      </c>
      <c r="L198" s="52">
        <v>0</v>
      </c>
      <c r="M198" s="52">
        <v>0</v>
      </c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</row>
    <row r="199" spans="1:837" ht="14" customHeight="1">
      <c r="A199" s="34"/>
      <c r="B199" s="74"/>
      <c r="C199" s="75"/>
      <c r="D199" s="34"/>
      <c r="E199" s="35"/>
      <c r="F199" s="70"/>
      <c r="H199" s="49">
        <v>0</v>
      </c>
      <c r="I199" s="50">
        <v>0</v>
      </c>
      <c r="J199" s="51">
        <v>0</v>
      </c>
      <c r="K199" s="52">
        <v>0</v>
      </c>
      <c r="L199" s="52">
        <v>0</v>
      </c>
      <c r="M199" s="52">
        <v>0</v>
      </c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</row>
    <row r="200" spans="1:837" ht="14" customHeight="1">
      <c r="A200" s="34"/>
      <c r="B200" s="74"/>
      <c r="C200" s="75"/>
      <c r="D200" s="34"/>
      <c r="E200" s="35"/>
      <c r="F200" s="70"/>
      <c r="H200" s="49">
        <v>0</v>
      </c>
      <c r="I200" s="50">
        <v>0</v>
      </c>
      <c r="J200" s="51">
        <v>0</v>
      </c>
      <c r="K200" s="52">
        <v>0</v>
      </c>
      <c r="L200" s="52">
        <v>0</v>
      </c>
      <c r="M200" s="52">
        <v>0</v>
      </c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</row>
    <row r="201" spans="1:837" ht="12">
      <c r="A201" s="34"/>
      <c r="B201" s="74"/>
      <c r="C201" s="75"/>
      <c r="D201" s="34"/>
      <c r="E201" s="35"/>
      <c r="F201" s="70"/>
      <c r="H201" s="49"/>
      <c r="I201" s="50"/>
      <c r="J201" s="51"/>
      <c r="K201" s="52"/>
      <c r="L201" s="52"/>
      <c r="M201" s="52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</row>
    <row r="202" spans="1:837" ht="12">
      <c r="A202" s="34"/>
      <c r="B202" s="74"/>
      <c r="C202" s="75"/>
      <c r="D202" s="34"/>
      <c r="E202" s="35"/>
      <c r="F202" s="70"/>
      <c r="H202" s="49"/>
      <c r="I202" s="50"/>
      <c r="J202" s="51"/>
      <c r="K202" s="52"/>
      <c r="L202" s="52"/>
      <c r="M202" s="5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</row>
    <row r="203" spans="1:837" ht="12">
      <c r="A203" s="34"/>
      <c r="B203" s="74"/>
      <c r="C203" s="75"/>
      <c r="D203" s="34"/>
      <c r="E203" s="35"/>
      <c r="F203" s="70"/>
      <c r="H203" s="49"/>
      <c r="I203" s="50"/>
      <c r="J203" s="51"/>
      <c r="K203" s="52"/>
      <c r="L203" s="52"/>
      <c r="M203" s="52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</row>
    <row r="204" spans="1:837" ht="12">
      <c r="A204" s="34"/>
      <c r="B204" s="74"/>
      <c r="C204" s="75"/>
      <c r="D204" s="34"/>
      <c r="E204" s="35"/>
      <c r="F204" s="70"/>
      <c r="H204" s="49"/>
      <c r="I204" s="50"/>
      <c r="J204" s="51"/>
      <c r="K204" s="52"/>
      <c r="L204" s="52"/>
      <c r="M204" s="52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</row>
    <row r="205" spans="1:837" ht="12">
      <c r="A205" s="34"/>
      <c r="B205" s="74"/>
      <c r="C205" s="75"/>
      <c r="D205" s="34"/>
      <c r="E205" s="35"/>
      <c r="F205" s="70"/>
      <c r="H205" s="49"/>
      <c r="I205" s="50"/>
      <c r="J205" s="51"/>
      <c r="K205" s="52"/>
      <c r="L205" s="52"/>
      <c r="M205" s="52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</row>
    <row r="206" spans="1:837" ht="12">
      <c r="A206" s="34"/>
      <c r="B206" s="74"/>
      <c r="C206" s="75"/>
      <c r="D206" s="34"/>
      <c r="E206" s="35"/>
      <c r="F206" s="70"/>
      <c r="H206" s="49"/>
      <c r="I206" s="50"/>
      <c r="J206" s="51"/>
      <c r="K206" s="52"/>
      <c r="L206" s="52"/>
      <c r="M206" s="52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</row>
    <row r="207" spans="1:837" ht="12" customHeight="1">
      <c r="A207" s="34"/>
      <c r="B207" s="74"/>
      <c r="C207" s="75"/>
      <c r="D207" s="34"/>
      <c r="E207" s="35"/>
      <c r="F207" s="70"/>
      <c r="H207" s="49"/>
      <c r="I207" s="50"/>
      <c r="J207" s="51"/>
      <c r="K207" s="52"/>
      <c r="L207" s="52"/>
      <c r="M207" s="52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</row>
    <row r="208" spans="1:837" ht="12" customHeight="1">
      <c r="A208" s="34"/>
      <c r="B208" s="74"/>
      <c r="C208" s="75"/>
      <c r="D208" s="34"/>
      <c r="E208" s="35"/>
      <c r="F208" s="70"/>
      <c r="H208" s="49"/>
      <c r="I208" s="50"/>
      <c r="J208" s="51"/>
      <c r="K208" s="52"/>
      <c r="L208" s="52"/>
      <c r="M208" s="52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</row>
    <row r="209" spans="1:837" ht="12" customHeight="1">
      <c r="A209" s="34"/>
      <c r="B209" s="74"/>
      <c r="C209" s="75"/>
      <c r="D209" s="34"/>
      <c r="E209" s="35"/>
      <c r="F209" s="70"/>
      <c r="H209" s="49"/>
      <c r="I209" s="50"/>
      <c r="J209" s="51"/>
      <c r="K209" s="52"/>
      <c r="L209" s="52"/>
      <c r="M209" s="52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</row>
    <row r="210" spans="1:837" ht="12" customHeight="1">
      <c r="A210" s="34"/>
      <c r="B210" s="74"/>
      <c r="C210" s="75"/>
      <c r="D210" s="34"/>
      <c r="E210" s="35"/>
      <c r="F210" s="70"/>
      <c r="H210" s="49"/>
      <c r="I210" s="50"/>
      <c r="J210" s="51"/>
      <c r="K210" s="52"/>
      <c r="L210" s="52"/>
      <c r="M210" s="52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</row>
    <row r="211" spans="1:837" ht="12" customHeight="1">
      <c r="A211" s="34"/>
      <c r="B211" s="74"/>
      <c r="C211" s="75"/>
      <c r="D211" s="34"/>
      <c r="E211" s="35"/>
      <c r="F211" s="70"/>
      <c r="H211" s="49"/>
      <c r="I211" s="50"/>
      <c r="J211" s="51"/>
      <c r="K211" s="52"/>
      <c r="L211" s="52"/>
      <c r="M211" s="52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</row>
    <row r="212" spans="1:837" ht="12" customHeight="1">
      <c r="A212" s="34"/>
      <c r="B212" s="74"/>
      <c r="C212" s="75"/>
      <c r="D212" s="34"/>
      <c r="E212" s="35"/>
      <c r="F212" s="70"/>
      <c r="H212" s="49"/>
      <c r="I212" s="50"/>
      <c r="J212" s="51"/>
      <c r="K212" s="52"/>
      <c r="L212" s="52"/>
      <c r="M212" s="5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</row>
    <row r="213" spans="1:837" ht="12" customHeight="1">
      <c r="A213" s="34"/>
      <c r="B213" s="74"/>
      <c r="C213" s="75"/>
      <c r="D213" s="34"/>
      <c r="E213" s="35"/>
      <c r="F213" s="70"/>
      <c r="H213" s="49"/>
      <c r="I213" s="50"/>
      <c r="J213" s="51"/>
      <c r="K213" s="52"/>
      <c r="L213" s="52"/>
      <c r="M213" s="52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</row>
    <row r="214" spans="1:837" ht="12" customHeight="1">
      <c r="A214" s="34"/>
      <c r="B214" s="74"/>
      <c r="C214" s="75"/>
      <c r="D214" s="34"/>
      <c r="E214" s="35"/>
      <c r="F214" s="70"/>
      <c r="H214" s="49"/>
      <c r="I214" s="50"/>
      <c r="J214" s="51"/>
      <c r="K214" s="52"/>
      <c r="L214" s="52"/>
      <c r="M214" s="52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</row>
    <row r="215" spans="1:837" ht="12" customHeight="1">
      <c r="A215" s="34"/>
      <c r="B215" s="74"/>
      <c r="C215" s="75"/>
      <c r="D215" s="34"/>
      <c r="E215" s="35"/>
      <c r="F215" s="70"/>
      <c r="H215" s="49"/>
      <c r="I215" s="50"/>
      <c r="J215" s="51"/>
      <c r="K215" s="52"/>
      <c r="L215" s="52"/>
      <c r="M215" s="52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</row>
    <row r="216" spans="1:837" ht="12" customHeight="1">
      <c r="A216" s="34"/>
      <c r="B216" s="74"/>
      <c r="C216" s="75"/>
      <c r="D216" s="34"/>
      <c r="E216" s="35"/>
      <c r="F216" s="70"/>
      <c r="H216" s="49"/>
      <c r="I216" s="50"/>
      <c r="J216" s="51"/>
      <c r="K216" s="52"/>
      <c r="L216" s="52"/>
      <c r="M216" s="52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</row>
    <row r="217" spans="1:837" ht="12" customHeight="1">
      <c r="A217" s="34"/>
      <c r="B217" s="74"/>
      <c r="C217" s="75"/>
      <c r="D217" s="34"/>
      <c r="E217" s="35"/>
      <c r="F217" s="70"/>
      <c r="H217" s="49"/>
      <c r="I217" s="50"/>
      <c r="J217" s="51"/>
      <c r="K217" s="52"/>
      <c r="L217" s="52"/>
      <c r="M217" s="52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</row>
    <row r="218" spans="1:837" ht="12" customHeight="1">
      <c r="A218" s="34"/>
      <c r="B218" s="74"/>
      <c r="C218" s="75"/>
      <c r="D218" s="34"/>
      <c r="E218" s="35"/>
      <c r="F218" s="70"/>
      <c r="H218" s="49"/>
      <c r="I218" s="50"/>
      <c r="J218" s="51"/>
      <c r="K218" s="52"/>
      <c r="L218" s="52"/>
      <c r="M218" s="52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</row>
    <row r="219" spans="1:837" ht="12" customHeight="1">
      <c r="A219" s="34"/>
      <c r="B219" s="74"/>
      <c r="C219" s="75"/>
      <c r="D219" s="34"/>
      <c r="E219" s="35"/>
      <c r="F219" s="70"/>
      <c r="H219" s="49"/>
      <c r="I219" s="50"/>
      <c r="J219" s="51"/>
      <c r="K219" s="52"/>
      <c r="L219" s="52"/>
      <c r="M219" s="52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</row>
    <row r="220" spans="1:837" ht="12" customHeight="1">
      <c r="A220" s="34"/>
      <c r="B220" s="74"/>
      <c r="C220" s="75"/>
      <c r="D220" s="34"/>
      <c r="E220" s="35"/>
      <c r="F220" s="70"/>
      <c r="H220" s="49"/>
      <c r="I220" s="50"/>
      <c r="J220" s="51"/>
      <c r="K220" s="52"/>
      <c r="L220" s="52"/>
      <c r="M220" s="52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</row>
    <row r="221" spans="1:837" ht="12" customHeight="1">
      <c r="A221" s="34"/>
      <c r="B221" s="74"/>
      <c r="C221" s="75"/>
      <c r="D221" s="34"/>
      <c r="E221" s="35"/>
      <c r="F221" s="70"/>
      <c r="H221" s="49"/>
      <c r="I221" s="50"/>
      <c r="J221" s="51"/>
      <c r="K221" s="52"/>
      <c r="L221" s="52"/>
      <c r="M221" s="52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</row>
    <row r="222" spans="1:837" ht="12" customHeight="1">
      <c r="A222" s="34"/>
      <c r="B222" s="74"/>
      <c r="C222" s="75"/>
      <c r="D222" s="34"/>
      <c r="E222" s="35"/>
      <c r="F222" s="70"/>
      <c r="H222" s="49"/>
      <c r="I222" s="50"/>
      <c r="J222" s="51"/>
      <c r="K222" s="52"/>
      <c r="L222" s="52"/>
      <c r="M222" s="5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</row>
    <row r="223" spans="1:837" ht="12" customHeight="1">
      <c r="A223" s="34"/>
      <c r="B223" s="74"/>
      <c r="C223" s="75"/>
      <c r="D223" s="34"/>
      <c r="E223" s="35"/>
      <c r="F223" s="70"/>
      <c r="H223" s="49"/>
      <c r="I223" s="50"/>
      <c r="J223" s="51"/>
      <c r="K223" s="52"/>
      <c r="L223" s="52"/>
      <c r="M223" s="52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</row>
    <row r="224" spans="1:837" ht="12" customHeight="1">
      <c r="A224" s="34"/>
      <c r="B224" s="74"/>
      <c r="C224" s="75"/>
      <c r="D224" s="34"/>
      <c r="E224" s="35"/>
      <c r="F224" s="70"/>
      <c r="H224" s="49"/>
      <c r="I224" s="50"/>
      <c r="J224" s="51"/>
      <c r="K224" s="52"/>
      <c r="L224" s="52"/>
      <c r="M224" s="52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</row>
    <row r="225" spans="1:837" ht="12" customHeight="1">
      <c r="A225" s="34"/>
      <c r="B225" s="74"/>
      <c r="C225" s="75"/>
      <c r="D225" s="34"/>
      <c r="E225" s="35"/>
      <c r="F225" s="70"/>
      <c r="H225" s="49"/>
      <c r="I225" s="50"/>
      <c r="J225" s="51"/>
      <c r="K225" s="52"/>
      <c r="L225" s="52"/>
      <c r="M225" s="52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</row>
    <row r="226" spans="1:837" ht="12" customHeight="1">
      <c r="A226" s="34"/>
      <c r="B226" s="74"/>
      <c r="C226" s="75"/>
      <c r="D226" s="34"/>
      <c r="E226" s="35"/>
      <c r="F226" s="70"/>
      <c r="H226" s="49"/>
      <c r="I226" s="50"/>
      <c r="J226" s="51"/>
      <c r="K226" s="52"/>
      <c r="L226" s="52"/>
      <c r="M226" s="52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</row>
    <row r="227" spans="1:837" ht="12" customHeight="1">
      <c r="A227" s="34"/>
      <c r="B227" s="74"/>
      <c r="C227" s="75"/>
      <c r="D227" s="34"/>
      <c r="E227" s="35"/>
      <c r="F227" s="70"/>
      <c r="H227" s="49"/>
      <c r="I227" s="50"/>
      <c r="J227" s="51"/>
      <c r="K227" s="52"/>
      <c r="L227" s="52"/>
      <c r="M227" s="52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</row>
    <row r="228" spans="1:837" ht="12" customHeight="1">
      <c r="A228" s="34"/>
      <c r="B228" s="74"/>
      <c r="C228" s="75"/>
      <c r="D228" s="34"/>
      <c r="E228" s="35"/>
      <c r="F228" s="70"/>
      <c r="H228" s="49"/>
      <c r="I228" s="50"/>
      <c r="J228" s="51"/>
      <c r="K228" s="52"/>
      <c r="L228" s="52"/>
      <c r="M228" s="52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</row>
    <row r="229" spans="1:837" ht="12" customHeight="1">
      <c r="A229" s="34"/>
      <c r="B229" s="74"/>
      <c r="C229" s="75"/>
      <c r="D229" s="34"/>
      <c r="E229" s="35"/>
      <c r="F229" s="70"/>
      <c r="H229" s="49"/>
      <c r="I229" s="50"/>
      <c r="J229" s="51"/>
      <c r="K229" s="52"/>
      <c r="L229" s="52"/>
      <c r="M229" s="52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</row>
    <row r="230" spans="1:837" ht="12" customHeight="1">
      <c r="A230" s="34"/>
      <c r="B230" s="74"/>
      <c r="C230" s="75"/>
      <c r="D230" s="34"/>
      <c r="E230" s="35"/>
      <c r="F230" s="70"/>
      <c r="H230" s="49"/>
      <c r="I230" s="50"/>
      <c r="J230" s="51"/>
      <c r="K230" s="52"/>
      <c r="L230" s="52"/>
      <c r="M230" s="52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</row>
    <row r="231" spans="1:837" ht="12" customHeight="1">
      <c r="A231" s="34"/>
      <c r="B231" s="74"/>
      <c r="C231" s="75"/>
      <c r="D231" s="34"/>
      <c r="E231" s="35"/>
      <c r="F231" s="70"/>
      <c r="H231" s="49"/>
      <c r="I231" s="50"/>
      <c r="J231" s="51"/>
      <c r="K231" s="52"/>
      <c r="L231" s="52"/>
      <c r="M231" s="52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</row>
    <row r="232" spans="1:837" s="1" customFormat="1" ht="12" customHeight="1">
      <c r="A232" s="34"/>
      <c r="B232" s="74"/>
      <c r="C232" s="75"/>
      <c r="D232" s="34"/>
      <c r="E232" s="35"/>
      <c r="F232" s="70"/>
      <c r="G232" s="45"/>
      <c r="H232" s="49"/>
      <c r="I232" s="50"/>
      <c r="J232" s="51"/>
      <c r="K232" s="52"/>
      <c r="L232" s="52"/>
      <c r="M232" s="52"/>
      <c r="N232" s="45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</row>
    <row r="233" spans="1:837" ht="12" customHeight="1">
      <c r="A233" s="34"/>
      <c r="B233" s="74"/>
      <c r="C233" s="75"/>
      <c r="D233" s="34"/>
      <c r="E233" s="35"/>
      <c r="F233" s="70"/>
      <c r="H233" s="49"/>
      <c r="I233" s="50"/>
      <c r="J233" s="51"/>
      <c r="K233" s="52"/>
      <c r="L233" s="52"/>
      <c r="M233" s="52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</row>
    <row r="234" spans="1:837" ht="12" customHeight="1">
      <c r="A234" s="34"/>
      <c r="B234" s="74"/>
      <c r="C234" s="75"/>
      <c r="D234" s="34"/>
      <c r="E234" s="35"/>
      <c r="F234" s="70"/>
      <c r="H234" s="49"/>
      <c r="I234" s="50"/>
      <c r="J234" s="51"/>
      <c r="K234" s="52"/>
      <c r="L234" s="52"/>
      <c r="M234" s="52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</row>
    <row r="235" spans="1:837" ht="12" customHeight="1">
      <c r="A235" s="34"/>
      <c r="B235" s="74"/>
      <c r="C235" s="75"/>
      <c r="D235" s="34"/>
      <c r="E235" s="35"/>
      <c r="F235" s="70"/>
      <c r="H235" s="49"/>
      <c r="I235" s="50"/>
      <c r="J235" s="51"/>
      <c r="K235" s="52"/>
      <c r="L235" s="52"/>
      <c r="M235" s="52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</row>
    <row r="236" spans="1:837" ht="12" customHeight="1">
      <c r="A236" s="34"/>
      <c r="B236" s="74"/>
      <c r="C236" s="75"/>
      <c r="D236" s="34"/>
      <c r="E236" s="35"/>
      <c r="F236" s="70"/>
      <c r="H236" s="49"/>
      <c r="I236" s="50"/>
      <c r="J236" s="51"/>
      <c r="K236" s="52"/>
      <c r="L236" s="52"/>
      <c r="M236" s="52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</row>
    <row r="237" spans="1:837" ht="12" customHeight="1">
      <c r="A237" s="34"/>
      <c r="B237" s="74"/>
      <c r="C237" s="75"/>
      <c r="D237" s="34"/>
      <c r="E237" s="35"/>
      <c r="F237" s="70"/>
      <c r="H237" s="49"/>
      <c r="I237" s="50"/>
      <c r="J237" s="51"/>
      <c r="K237" s="52"/>
      <c r="L237" s="52"/>
      <c r="M237" s="52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</row>
    <row r="238" spans="1:837" ht="12" customHeight="1">
      <c r="A238" s="34"/>
      <c r="B238" s="74"/>
      <c r="C238" s="75"/>
      <c r="D238" s="34"/>
      <c r="E238" s="35"/>
      <c r="F238" s="70"/>
      <c r="H238" s="49"/>
      <c r="I238" s="50"/>
      <c r="J238" s="51"/>
      <c r="K238" s="52"/>
      <c r="L238" s="52"/>
      <c r="M238" s="52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</row>
    <row r="239" spans="1:837" ht="12" customHeight="1">
      <c r="A239" s="34"/>
      <c r="B239" s="74"/>
      <c r="C239" s="75"/>
      <c r="D239" s="34"/>
      <c r="E239" s="35"/>
      <c r="F239" s="70"/>
      <c r="H239" s="49"/>
      <c r="I239" s="50"/>
      <c r="J239" s="51"/>
      <c r="K239" s="52"/>
      <c r="L239" s="52"/>
      <c r="M239" s="52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</row>
    <row r="240" spans="1:837" ht="12" customHeight="1">
      <c r="A240" s="34"/>
      <c r="B240" s="74"/>
      <c r="C240" s="75"/>
      <c r="D240" s="34"/>
      <c r="E240" s="35"/>
      <c r="F240" s="70"/>
      <c r="H240" s="49"/>
      <c r="I240" s="50"/>
      <c r="J240" s="51"/>
      <c r="K240" s="52"/>
      <c r="L240" s="52"/>
      <c r="M240" s="52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</row>
    <row r="241" spans="1:837" ht="12" customHeight="1">
      <c r="A241" s="34"/>
      <c r="B241" s="74"/>
      <c r="C241" s="75"/>
      <c r="D241" s="34"/>
      <c r="E241" s="35"/>
      <c r="F241" s="70"/>
      <c r="H241" s="49"/>
      <c r="I241" s="50"/>
      <c r="J241" s="51"/>
      <c r="K241" s="52"/>
      <c r="L241" s="52"/>
      <c r="M241" s="52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</row>
    <row r="242" spans="1:837" ht="12">
      <c r="A242" s="34"/>
      <c r="B242" s="74"/>
      <c r="C242" s="75"/>
      <c r="D242" s="34"/>
      <c r="E242" s="35"/>
      <c r="F242" s="70"/>
      <c r="H242" s="49"/>
      <c r="I242" s="50"/>
      <c r="J242" s="51"/>
      <c r="K242" s="52"/>
      <c r="L242" s="52"/>
      <c r="M242" s="5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</row>
    <row r="243" spans="1:837" ht="12" customHeight="1">
      <c r="A243" s="34"/>
      <c r="B243" s="74"/>
      <c r="C243" s="75"/>
      <c r="D243" s="34"/>
      <c r="E243" s="35"/>
      <c r="F243" s="70"/>
      <c r="H243" s="49"/>
      <c r="I243" s="50"/>
      <c r="J243" s="51"/>
      <c r="K243" s="52"/>
      <c r="L243" s="52"/>
      <c r="M243" s="52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</row>
    <row r="244" spans="1:837" ht="12" customHeight="1">
      <c r="A244" s="34"/>
      <c r="B244" s="74"/>
      <c r="C244" s="75"/>
      <c r="D244" s="34"/>
      <c r="E244" s="35"/>
      <c r="F244" s="70"/>
      <c r="H244" s="49"/>
      <c r="I244" s="50"/>
      <c r="J244" s="51"/>
      <c r="K244" s="52"/>
      <c r="L244" s="52"/>
      <c r="M244" s="52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</row>
    <row r="245" spans="1:837" ht="12" customHeight="1">
      <c r="A245" s="34"/>
      <c r="B245" s="74"/>
      <c r="C245" s="75"/>
      <c r="D245" s="34"/>
      <c r="E245" s="35"/>
      <c r="F245" s="70"/>
      <c r="H245" s="49"/>
      <c r="I245" s="50"/>
      <c r="J245" s="51"/>
      <c r="K245" s="52"/>
      <c r="L245" s="52"/>
      <c r="M245" s="52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</row>
    <row r="246" spans="1:837" ht="12" customHeight="1">
      <c r="A246" s="34"/>
      <c r="B246" s="74"/>
      <c r="C246" s="75"/>
      <c r="D246" s="34"/>
      <c r="E246" s="35"/>
      <c r="F246" s="70"/>
      <c r="H246" s="49"/>
      <c r="I246" s="50"/>
      <c r="J246" s="51"/>
      <c r="K246" s="52"/>
      <c r="L246" s="52"/>
      <c r="M246" s="52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</row>
    <row r="247" spans="1:837" ht="12" customHeight="1">
      <c r="A247" s="34"/>
      <c r="B247" s="74"/>
      <c r="C247" s="75"/>
      <c r="D247" s="34"/>
      <c r="E247" s="35"/>
      <c r="F247" s="70"/>
      <c r="H247" s="49"/>
      <c r="I247" s="50"/>
      <c r="J247" s="51"/>
      <c r="K247" s="52"/>
      <c r="L247" s="52"/>
      <c r="M247" s="52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</row>
    <row r="248" spans="1:837" ht="12" customHeight="1">
      <c r="A248" s="34"/>
      <c r="B248" s="74"/>
      <c r="C248" s="75"/>
      <c r="D248" s="34"/>
      <c r="E248" s="35"/>
      <c r="F248" s="70"/>
      <c r="H248" s="49"/>
      <c r="I248" s="50"/>
      <c r="J248" s="51"/>
      <c r="K248" s="52"/>
      <c r="L248" s="52"/>
      <c r="M248" s="52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</row>
    <row r="249" spans="1:837" ht="12" customHeight="1">
      <c r="A249" s="34"/>
      <c r="B249" s="74"/>
      <c r="C249" s="75"/>
      <c r="D249" s="34"/>
      <c r="E249" s="35"/>
      <c r="F249" s="70"/>
      <c r="H249" s="49"/>
      <c r="I249" s="50"/>
      <c r="J249" s="51"/>
      <c r="K249" s="52"/>
      <c r="L249" s="52"/>
      <c r="M249" s="52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</row>
    <row r="250" spans="1:837" ht="12" customHeight="1">
      <c r="A250" s="34"/>
      <c r="B250" s="74"/>
      <c r="C250" s="75"/>
      <c r="D250" s="34"/>
      <c r="E250" s="35"/>
      <c r="F250" s="70"/>
      <c r="H250" s="49"/>
      <c r="I250" s="50"/>
      <c r="J250" s="51"/>
      <c r="K250" s="52"/>
      <c r="L250" s="52"/>
      <c r="M250" s="52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</row>
    <row r="251" spans="1:837" ht="12" customHeight="1">
      <c r="A251" s="34"/>
      <c r="B251" s="74"/>
      <c r="C251" s="75"/>
      <c r="D251" s="34"/>
      <c r="E251" s="35"/>
      <c r="F251" s="70"/>
      <c r="H251" s="49"/>
      <c r="I251" s="50"/>
      <c r="J251" s="51"/>
      <c r="K251" s="52"/>
      <c r="L251" s="52"/>
      <c r="M251" s="52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</row>
    <row r="252" spans="1:837" ht="12" customHeight="1">
      <c r="A252" s="34"/>
      <c r="B252" s="74"/>
      <c r="C252" s="75"/>
      <c r="D252" s="34"/>
      <c r="E252" s="35"/>
      <c r="F252" s="70"/>
      <c r="H252" s="49"/>
      <c r="I252" s="50"/>
      <c r="J252" s="51"/>
      <c r="K252" s="52"/>
      <c r="L252" s="52"/>
      <c r="M252" s="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</row>
    <row r="253" spans="1:837" ht="12" customHeight="1">
      <c r="A253" s="34"/>
      <c r="B253" s="74"/>
      <c r="C253" s="75"/>
      <c r="D253" s="34"/>
      <c r="E253" s="35"/>
      <c r="F253" s="70"/>
      <c r="H253" s="49"/>
      <c r="I253" s="50"/>
      <c r="J253" s="51"/>
      <c r="K253" s="52"/>
      <c r="L253" s="52"/>
      <c r="M253" s="52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</row>
    <row r="254" spans="1:837" ht="12" customHeight="1">
      <c r="A254" s="34"/>
      <c r="B254" s="74"/>
      <c r="C254" s="75"/>
      <c r="D254" s="34"/>
      <c r="E254" s="35"/>
      <c r="F254" s="70"/>
      <c r="H254" s="49"/>
      <c r="I254" s="50"/>
      <c r="J254" s="51"/>
      <c r="K254" s="52"/>
      <c r="L254" s="52"/>
      <c r="M254" s="52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</row>
    <row r="255" spans="1:837" ht="12" customHeight="1">
      <c r="A255" s="34"/>
      <c r="B255" s="74"/>
      <c r="C255" s="75"/>
      <c r="D255" s="34"/>
      <c r="E255" s="35"/>
      <c r="F255" s="70"/>
      <c r="H255" s="49"/>
      <c r="I255" s="50"/>
      <c r="J255" s="51"/>
      <c r="K255" s="52"/>
      <c r="L255" s="52"/>
      <c r="M255" s="52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</row>
    <row r="256" spans="1:837" ht="12" customHeight="1">
      <c r="A256" s="34"/>
      <c r="B256" s="74"/>
      <c r="C256" s="75"/>
      <c r="D256" s="34"/>
      <c r="E256" s="35"/>
      <c r="F256" s="70"/>
      <c r="H256" s="49"/>
      <c r="I256" s="50"/>
      <c r="J256" s="51"/>
      <c r="K256" s="52"/>
      <c r="L256" s="52"/>
      <c r="M256" s="52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</row>
    <row r="257" spans="1:837" ht="12" customHeight="1">
      <c r="A257" s="34"/>
      <c r="B257" s="74"/>
      <c r="C257" s="75"/>
      <c r="D257" s="34"/>
      <c r="E257" s="35"/>
      <c r="F257" s="70"/>
      <c r="H257" s="49"/>
      <c r="I257" s="50"/>
      <c r="J257" s="51"/>
      <c r="K257" s="52"/>
      <c r="L257" s="52"/>
      <c r="M257" s="52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</row>
    <row r="258" spans="1:837" ht="12" customHeight="1">
      <c r="A258" s="34"/>
      <c r="B258" s="74"/>
      <c r="C258" s="75"/>
      <c r="D258" s="34"/>
      <c r="E258" s="35"/>
      <c r="F258" s="70"/>
      <c r="H258" s="49"/>
      <c r="I258" s="50"/>
      <c r="J258" s="51"/>
      <c r="K258" s="52"/>
      <c r="L258" s="52"/>
      <c r="M258" s="52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</row>
    <row r="259" spans="1:837" ht="12" customHeight="1">
      <c r="A259" s="34"/>
      <c r="B259" s="74"/>
      <c r="C259" s="75"/>
      <c r="D259" s="34"/>
      <c r="E259" s="35"/>
      <c r="F259" s="70"/>
      <c r="H259" s="49"/>
      <c r="I259" s="50"/>
      <c r="J259" s="51"/>
      <c r="K259" s="52"/>
      <c r="L259" s="52"/>
      <c r="M259" s="52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</row>
    <row r="260" spans="1:837" ht="12" customHeight="1">
      <c r="A260" s="34"/>
      <c r="B260" s="74"/>
      <c r="C260" s="75"/>
      <c r="D260" s="34"/>
      <c r="E260" s="35"/>
      <c r="F260" s="70"/>
      <c r="H260" s="49"/>
      <c r="I260" s="50"/>
      <c r="J260" s="51"/>
      <c r="K260" s="52"/>
      <c r="L260" s="52"/>
      <c r="M260" s="52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</row>
    <row r="261" spans="1:837" ht="12" customHeight="1">
      <c r="A261" s="34"/>
      <c r="B261" s="74"/>
      <c r="C261" s="75"/>
      <c r="D261" s="34"/>
      <c r="E261" s="35"/>
      <c r="F261" s="70"/>
      <c r="H261" s="49"/>
      <c r="I261" s="50"/>
      <c r="J261" s="51"/>
      <c r="K261" s="52"/>
      <c r="L261" s="52"/>
      <c r="M261" s="52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</row>
    <row r="262" spans="1:837" ht="12" customHeight="1">
      <c r="A262" s="34"/>
      <c r="B262" s="74"/>
      <c r="C262" s="75"/>
      <c r="D262" s="34"/>
      <c r="E262" s="35"/>
      <c r="F262" s="70"/>
      <c r="H262" s="49"/>
      <c r="I262" s="50"/>
      <c r="J262" s="51"/>
      <c r="K262" s="52"/>
      <c r="L262" s="52"/>
      <c r="M262" s="5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</row>
    <row r="263" spans="1:837" ht="12" customHeight="1">
      <c r="A263" s="34"/>
      <c r="B263" s="74"/>
      <c r="C263" s="75"/>
      <c r="D263" s="34"/>
      <c r="E263" s="35"/>
      <c r="F263" s="70"/>
      <c r="H263" s="49"/>
      <c r="I263" s="50"/>
      <c r="J263" s="51"/>
      <c r="K263" s="52"/>
      <c r="L263" s="52"/>
      <c r="M263" s="52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</row>
    <row r="264" spans="1:837" ht="12" customHeight="1">
      <c r="A264" s="34"/>
      <c r="B264" s="74"/>
      <c r="C264" s="75"/>
      <c r="D264" s="34"/>
      <c r="E264" s="35"/>
      <c r="F264" s="70"/>
      <c r="H264" s="49"/>
      <c r="I264" s="50"/>
      <c r="J264" s="51"/>
      <c r="K264" s="52"/>
      <c r="L264" s="52"/>
      <c r="M264" s="52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</row>
    <row r="265" spans="1:837" ht="12" customHeight="1">
      <c r="A265" s="34"/>
      <c r="B265" s="74"/>
      <c r="C265" s="75"/>
      <c r="D265" s="34"/>
      <c r="E265" s="35"/>
      <c r="F265" s="70"/>
      <c r="H265" s="49"/>
      <c r="I265" s="50"/>
      <c r="J265" s="51"/>
      <c r="K265" s="52"/>
      <c r="L265" s="52"/>
      <c r="M265" s="52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</row>
    <row r="266" spans="1:837" ht="12" customHeight="1">
      <c r="A266" s="34"/>
      <c r="B266" s="74"/>
      <c r="C266" s="75"/>
      <c r="D266" s="34"/>
      <c r="E266" s="35"/>
      <c r="F266" s="70"/>
      <c r="H266" s="49"/>
      <c r="I266" s="50"/>
      <c r="J266" s="51"/>
      <c r="K266" s="52"/>
      <c r="L266" s="52"/>
      <c r="M266" s="52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</row>
    <row r="267" spans="1:837" ht="12" customHeight="1">
      <c r="A267" s="34"/>
      <c r="B267" s="74"/>
      <c r="C267" s="75"/>
      <c r="D267" s="34"/>
      <c r="E267" s="35"/>
      <c r="F267" s="70"/>
      <c r="H267" s="49"/>
      <c r="I267" s="50"/>
      <c r="J267" s="51"/>
      <c r="K267" s="52"/>
      <c r="L267" s="52"/>
      <c r="M267" s="52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</row>
    <row r="268" spans="1:837" ht="12" customHeight="1">
      <c r="A268" s="34"/>
      <c r="B268" s="74"/>
      <c r="C268" s="75"/>
      <c r="D268" s="34"/>
      <c r="E268" s="35"/>
      <c r="F268" s="70"/>
      <c r="H268" s="49"/>
      <c r="I268" s="50"/>
      <c r="J268" s="51"/>
      <c r="K268" s="52"/>
      <c r="L268" s="52"/>
      <c r="M268" s="52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</row>
    <row r="269" spans="1:837" ht="12" customHeight="1">
      <c r="A269" s="34"/>
      <c r="B269" s="74"/>
      <c r="C269" s="75"/>
      <c r="D269" s="34"/>
      <c r="E269" s="35"/>
      <c r="F269" s="70"/>
      <c r="H269" s="49"/>
      <c r="I269" s="50"/>
      <c r="J269" s="51"/>
      <c r="K269" s="52"/>
      <c r="L269" s="52"/>
      <c r="M269" s="52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</row>
    <row r="270" spans="1:837" ht="12" customHeight="1">
      <c r="A270" s="34"/>
      <c r="B270" s="74"/>
      <c r="C270" s="75"/>
      <c r="D270" s="34"/>
      <c r="E270" s="35"/>
      <c r="F270" s="70"/>
      <c r="H270" s="49"/>
      <c r="I270" s="50"/>
      <c r="J270" s="51"/>
      <c r="K270" s="52"/>
      <c r="L270" s="52"/>
      <c r="M270" s="52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</row>
    <row r="271" spans="1:837" ht="12" customHeight="1">
      <c r="A271" s="34"/>
      <c r="B271" s="74"/>
      <c r="C271" s="75"/>
      <c r="D271" s="34"/>
      <c r="E271" s="35"/>
      <c r="F271" s="70"/>
      <c r="H271" s="49"/>
      <c r="I271" s="50"/>
      <c r="J271" s="51"/>
      <c r="K271" s="52"/>
      <c r="L271" s="52"/>
      <c r="M271" s="52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</row>
    <row r="272" spans="1:837" ht="12" customHeight="1">
      <c r="A272" s="34"/>
      <c r="B272" s="74"/>
      <c r="C272" s="75"/>
      <c r="D272" s="34"/>
      <c r="E272" s="35"/>
      <c r="F272" s="70"/>
      <c r="H272" s="49"/>
      <c r="I272" s="50"/>
      <c r="J272" s="51"/>
      <c r="K272" s="52"/>
      <c r="L272" s="52"/>
      <c r="M272" s="5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</row>
    <row r="273" spans="1:837" ht="12" customHeight="1">
      <c r="A273" s="34"/>
      <c r="B273" s="74"/>
      <c r="C273" s="75"/>
      <c r="D273" s="34"/>
      <c r="E273" s="35"/>
      <c r="F273" s="70"/>
      <c r="H273" s="49"/>
      <c r="I273" s="50"/>
      <c r="J273" s="51"/>
      <c r="K273" s="52"/>
      <c r="L273" s="52"/>
      <c r="M273" s="52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</row>
    <row r="274" spans="1:837" ht="12" customHeight="1">
      <c r="A274" s="34"/>
      <c r="B274" s="74"/>
      <c r="C274" s="75"/>
      <c r="D274" s="34"/>
      <c r="E274" s="35"/>
      <c r="F274" s="70"/>
      <c r="H274" s="49"/>
      <c r="I274" s="50"/>
      <c r="J274" s="51"/>
      <c r="K274" s="52"/>
      <c r="L274" s="52"/>
      <c r="M274" s="52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</row>
    <row r="275" spans="1:837" ht="12" customHeight="1">
      <c r="A275" s="34"/>
      <c r="B275" s="74"/>
      <c r="C275" s="75"/>
      <c r="D275" s="34"/>
      <c r="E275" s="35"/>
      <c r="F275" s="70"/>
      <c r="H275" s="49"/>
      <c r="I275" s="50"/>
      <c r="J275" s="51"/>
      <c r="K275" s="52"/>
      <c r="L275" s="52"/>
      <c r="M275" s="52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</row>
    <row r="276" spans="1:837" ht="12" customHeight="1">
      <c r="A276" s="34"/>
      <c r="B276" s="74"/>
      <c r="C276" s="75"/>
      <c r="D276" s="34"/>
      <c r="E276" s="35"/>
      <c r="F276" s="70"/>
      <c r="H276" s="49"/>
      <c r="I276" s="50"/>
      <c r="J276" s="51"/>
      <c r="K276" s="52"/>
      <c r="L276" s="52"/>
      <c r="M276" s="52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</row>
    <row r="277" spans="1:837" ht="12" customHeight="1">
      <c r="A277" s="34"/>
      <c r="B277" s="74"/>
      <c r="C277" s="75"/>
      <c r="D277" s="34"/>
      <c r="E277" s="35"/>
      <c r="F277" s="70"/>
      <c r="H277" s="49"/>
      <c r="I277" s="50"/>
      <c r="J277" s="51"/>
      <c r="K277" s="52"/>
      <c r="L277" s="52"/>
      <c r="M277" s="52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</row>
    <row r="278" spans="1:837" ht="12" customHeight="1">
      <c r="A278" s="34"/>
      <c r="B278" s="74"/>
      <c r="C278" s="75"/>
      <c r="D278" s="34"/>
      <c r="E278" s="35"/>
      <c r="F278" s="70"/>
      <c r="H278" s="49"/>
      <c r="I278" s="50"/>
      <c r="J278" s="51"/>
      <c r="K278" s="52"/>
      <c r="L278" s="52"/>
      <c r="M278" s="52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</row>
    <row r="279" spans="1:837" ht="12" customHeight="1">
      <c r="A279" s="34"/>
      <c r="B279" s="74"/>
      <c r="C279" s="75"/>
      <c r="D279" s="34"/>
      <c r="E279" s="35"/>
      <c r="F279" s="70"/>
      <c r="H279" s="49"/>
      <c r="I279" s="50"/>
      <c r="J279" s="51"/>
      <c r="K279" s="52"/>
      <c r="L279" s="52"/>
      <c r="M279" s="52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</row>
    <row r="280" spans="1:837" ht="12" customHeight="1">
      <c r="A280" s="34"/>
      <c r="B280" s="74"/>
      <c r="C280" s="75"/>
      <c r="D280" s="34"/>
      <c r="E280" s="35"/>
      <c r="F280" s="70"/>
      <c r="H280" s="49"/>
      <c r="I280" s="50"/>
      <c r="J280" s="51"/>
      <c r="K280" s="52"/>
      <c r="L280" s="52"/>
      <c r="M280" s="52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</row>
    <row r="281" spans="1:837" ht="12" customHeight="1">
      <c r="A281" s="34"/>
      <c r="B281" s="74"/>
      <c r="C281" s="75"/>
      <c r="D281" s="34"/>
      <c r="E281" s="35"/>
      <c r="F281" s="70"/>
      <c r="H281" s="49"/>
      <c r="I281" s="50"/>
      <c r="J281" s="51"/>
      <c r="K281" s="52"/>
      <c r="L281" s="52"/>
      <c r="M281" s="52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</row>
    <row r="282" spans="1:837" ht="12" customHeight="1">
      <c r="A282" s="34"/>
      <c r="B282" s="74"/>
      <c r="C282" s="75"/>
      <c r="D282" s="34"/>
      <c r="E282" s="35"/>
      <c r="F282" s="70"/>
      <c r="H282" s="49"/>
      <c r="I282" s="50"/>
      <c r="J282" s="51"/>
      <c r="K282" s="52"/>
      <c r="L282" s="52"/>
      <c r="M282" s="5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</row>
    <row r="283" spans="1:837" ht="12" customHeight="1">
      <c r="A283" s="34"/>
      <c r="B283" s="74"/>
      <c r="C283" s="75"/>
      <c r="D283" s="34"/>
      <c r="E283" s="35"/>
      <c r="F283" s="70"/>
      <c r="H283" s="49"/>
      <c r="I283" s="50"/>
      <c r="J283" s="51"/>
      <c r="K283" s="52"/>
      <c r="L283" s="52"/>
      <c r="M283" s="52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</row>
    <row r="284" spans="1:837" ht="12" customHeight="1">
      <c r="A284" s="34"/>
      <c r="B284" s="74"/>
      <c r="C284" s="75"/>
      <c r="D284" s="34"/>
      <c r="E284" s="35"/>
      <c r="F284" s="70"/>
      <c r="H284" s="49"/>
      <c r="I284" s="50"/>
      <c r="J284" s="51"/>
      <c r="K284" s="52"/>
      <c r="L284" s="52"/>
      <c r="M284" s="52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</row>
    <row r="285" spans="1:837" ht="12" customHeight="1">
      <c r="A285" s="34"/>
      <c r="B285" s="74"/>
      <c r="C285" s="75"/>
      <c r="D285" s="34"/>
      <c r="E285" s="35"/>
      <c r="F285" s="70"/>
      <c r="H285" s="49"/>
      <c r="I285" s="50"/>
      <c r="J285" s="51"/>
      <c r="K285" s="52"/>
      <c r="L285" s="52"/>
      <c r="M285" s="52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</row>
    <row r="286" spans="1:837" ht="12" customHeight="1">
      <c r="A286" s="34"/>
      <c r="B286" s="74"/>
      <c r="C286" s="75"/>
      <c r="D286" s="34"/>
      <c r="E286" s="35"/>
      <c r="F286" s="70"/>
      <c r="H286" s="49"/>
      <c r="I286" s="50"/>
      <c r="J286" s="51"/>
      <c r="K286" s="52"/>
      <c r="L286" s="52"/>
      <c r="M286" s="52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</row>
    <row r="287" spans="1:837" ht="12" customHeight="1">
      <c r="A287" s="34"/>
      <c r="B287" s="74"/>
      <c r="C287" s="75"/>
      <c r="D287" s="34"/>
      <c r="E287" s="35"/>
      <c r="F287" s="70"/>
      <c r="H287" s="49"/>
      <c r="I287" s="50"/>
      <c r="J287" s="51"/>
      <c r="K287" s="52"/>
      <c r="L287" s="52"/>
      <c r="M287" s="52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</row>
    <row r="288" spans="1:837" ht="12">
      <c r="A288" s="34"/>
      <c r="B288" s="74"/>
      <c r="C288" s="75"/>
      <c r="D288" s="34"/>
      <c r="E288" s="35"/>
      <c r="F288" s="70"/>
      <c r="H288" s="49"/>
      <c r="I288" s="50"/>
      <c r="J288" s="51"/>
      <c r="K288" s="52"/>
      <c r="L288" s="52"/>
      <c r="M288" s="52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</row>
    <row r="289" spans="1:837" ht="12">
      <c r="A289" s="34"/>
      <c r="B289" s="74"/>
      <c r="C289" s="75"/>
      <c r="D289" s="34"/>
      <c r="E289" s="35"/>
      <c r="F289" s="70"/>
      <c r="H289" s="49"/>
      <c r="I289" s="50"/>
      <c r="J289" s="51"/>
      <c r="K289" s="52"/>
      <c r="L289" s="52"/>
      <c r="M289" s="52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</row>
    <row r="290" spans="1:837" ht="12">
      <c r="A290" s="34"/>
      <c r="B290" s="74"/>
      <c r="C290" s="75"/>
      <c r="D290" s="34"/>
      <c r="E290" s="35"/>
      <c r="F290" s="70"/>
      <c r="H290" s="49"/>
      <c r="I290" s="50"/>
      <c r="J290" s="51"/>
      <c r="K290" s="52"/>
      <c r="L290" s="52"/>
      <c r="M290" s="52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</row>
    <row r="291" spans="1:837" ht="12">
      <c r="A291" s="34"/>
      <c r="B291" s="74"/>
      <c r="C291" s="75"/>
      <c r="D291" s="34"/>
      <c r="E291" s="35"/>
      <c r="F291" s="70"/>
      <c r="H291" s="49"/>
      <c r="I291" s="50"/>
      <c r="J291" s="51"/>
      <c r="K291" s="52"/>
      <c r="L291" s="52"/>
      <c r="M291" s="52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</row>
    <row r="292" spans="1:837" ht="12">
      <c r="A292" s="34"/>
      <c r="B292" s="74"/>
      <c r="C292" s="75"/>
      <c r="D292" s="34"/>
      <c r="E292" s="35"/>
      <c r="F292" s="70"/>
      <c r="H292" s="49"/>
      <c r="I292" s="50"/>
      <c r="J292" s="51"/>
      <c r="K292" s="52"/>
      <c r="L292" s="52"/>
      <c r="M292" s="5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</row>
    <row r="293" spans="1:837" ht="12">
      <c r="A293" s="34"/>
      <c r="B293" s="74"/>
      <c r="C293" s="75"/>
      <c r="D293" s="34"/>
      <c r="E293" s="35"/>
      <c r="F293" s="70"/>
      <c r="H293" s="49"/>
      <c r="I293" s="50"/>
      <c r="J293" s="51"/>
      <c r="K293" s="52"/>
      <c r="L293" s="52"/>
      <c r="M293" s="52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</row>
    <row r="294" spans="1:837" ht="12">
      <c r="A294" s="34"/>
      <c r="B294" s="74"/>
      <c r="C294" s="75"/>
      <c r="D294" s="34"/>
      <c r="E294" s="35"/>
      <c r="F294" s="70"/>
      <c r="H294" s="49"/>
      <c r="I294" s="50"/>
      <c r="J294" s="51"/>
      <c r="K294" s="52"/>
      <c r="L294" s="52"/>
      <c r="M294" s="52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</row>
    <row r="295" spans="1:837" ht="12">
      <c r="A295" s="34"/>
      <c r="B295" s="74"/>
      <c r="C295" s="75"/>
      <c r="D295" s="34"/>
      <c r="E295" s="35"/>
      <c r="F295" s="70"/>
      <c r="H295" s="49"/>
      <c r="I295" s="50"/>
      <c r="J295" s="51"/>
      <c r="K295" s="52"/>
      <c r="L295" s="52"/>
      <c r="M295" s="52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</row>
    <row r="296" spans="1:837" ht="12">
      <c r="A296" s="34"/>
      <c r="B296" s="74"/>
      <c r="C296" s="75"/>
      <c r="D296" s="34"/>
      <c r="E296" s="35"/>
      <c r="F296" s="70"/>
      <c r="H296" s="49"/>
      <c r="I296" s="50"/>
      <c r="J296" s="51"/>
      <c r="K296" s="52"/>
      <c r="L296" s="52"/>
      <c r="M296" s="52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</row>
    <row r="297" spans="1:837" ht="12">
      <c r="A297" s="34"/>
      <c r="B297" s="74"/>
      <c r="C297" s="75"/>
      <c r="D297" s="34"/>
      <c r="E297" s="35"/>
      <c r="F297" s="70"/>
      <c r="H297" s="49"/>
      <c r="I297" s="50"/>
      <c r="J297" s="51"/>
      <c r="K297" s="52"/>
      <c r="L297" s="52"/>
      <c r="M297" s="52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</row>
    <row r="298" spans="1:837" ht="12">
      <c r="A298" s="34"/>
      <c r="B298" s="74"/>
      <c r="C298" s="75"/>
      <c r="D298" s="34"/>
      <c r="E298" s="35"/>
      <c r="F298" s="70"/>
      <c r="H298" s="49"/>
      <c r="I298" s="50"/>
      <c r="J298" s="51"/>
      <c r="K298" s="52"/>
      <c r="L298" s="52"/>
      <c r="M298" s="52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</row>
    <row r="299" spans="1:837" ht="12">
      <c r="A299" s="34"/>
      <c r="B299" s="74"/>
      <c r="C299" s="75"/>
      <c r="D299" s="34"/>
      <c r="E299" s="35"/>
      <c r="F299" s="70"/>
      <c r="H299" s="49"/>
      <c r="I299" s="50"/>
      <c r="J299" s="51"/>
      <c r="K299" s="52"/>
      <c r="L299" s="52"/>
      <c r="M299" s="52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</row>
    <row r="300" spans="1:837" ht="12">
      <c r="A300" s="34"/>
      <c r="B300" s="74"/>
      <c r="C300" s="75"/>
      <c r="D300" s="34"/>
      <c r="E300" s="35"/>
      <c r="F300" s="70"/>
      <c r="H300" s="49"/>
      <c r="I300" s="50"/>
      <c r="J300" s="51"/>
      <c r="K300" s="52"/>
      <c r="L300" s="52"/>
      <c r="M300" s="52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</row>
    <row r="301" spans="1:837" ht="12">
      <c r="A301" s="34"/>
      <c r="B301" s="74"/>
      <c r="C301" s="75"/>
      <c r="D301" s="34"/>
      <c r="E301" s="35"/>
      <c r="F301" s="70"/>
      <c r="H301" s="49"/>
      <c r="I301" s="50"/>
      <c r="J301" s="51"/>
      <c r="K301" s="52"/>
      <c r="L301" s="52"/>
      <c r="M301" s="52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</row>
    <row r="302" spans="1:837" ht="12">
      <c r="A302" s="34"/>
      <c r="B302" s="74"/>
      <c r="C302" s="75"/>
      <c r="D302" s="34"/>
      <c r="E302" s="35"/>
      <c r="F302" s="70"/>
      <c r="H302" s="49"/>
      <c r="I302" s="50"/>
      <c r="J302" s="51"/>
      <c r="K302" s="52"/>
      <c r="L302" s="52"/>
      <c r="M302" s="5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</row>
    <row r="303" spans="1:837" ht="12">
      <c r="A303" s="34"/>
      <c r="B303" s="74"/>
      <c r="C303" s="75"/>
      <c r="D303" s="34"/>
      <c r="E303" s="35"/>
      <c r="F303" s="70"/>
      <c r="H303" s="49"/>
      <c r="I303" s="50"/>
      <c r="J303" s="51"/>
      <c r="K303" s="52"/>
      <c r="L303" s="52"/>
      <c r="M303" s="52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</row>
    <row r="304" spans="1:837" ht="12">
      <c r="A304" s="34"/>
      <c r="B304" s="74"/>
      <c r="C304" s="75"/>
      <c r="D304" s="34"/>
      <c r="E304" s="35"/>
      <c r="F304" s="70"/>
      <c r="H304" s="49"/>
      <c r="I304" s="50"/>
      <c r="J304" s="51"/>
      <c r="K304" s="52"/>
      <c r="L304" s="52"/>
      <c r="M304" s="52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</row>
    <row r="305" spans="1:837" ht="12">
      <c r="A305" s="34"/>
      <c r="B305" s="74"/>
      <c r="C305" s="75"/>
      <c r="D305" s="34"/>
      <c r="E305" s="35"/>
      <c r="F305" s="70"/>
      <c r="H305" s="49"/>
      <c r="I305" s="50"/>
      <c r="J305" s="51"/>
      <c r="K305" s="52"/>
      <c r="L305" s="52"/>
      <c r="M305" s="52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</row>
    <row r="306" spans="1:837" ht="12">
      <c r="A306" s="34"/>
      <c r="B306" s="74"/>
      <c r="C306" s="75"/>
      <c r="D306" s="34"/>
      <c r="E306" s="35"/>
      <c r="F306" s="70"/>
      <c r="H306" s="49"/>
      <c r="I306" s="50"/>
      <c r="J306" s="51"/>
      <c r="K306" s="52"/>
      <c r="L306" s="52"/>
      <c r="M306" s="52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</row>
    <row r="307" spans="1:837" ht="12">
      <c r="A307" s="34"/>
      <c r="B307" s="74"/>
      <c r="C307" s="75"/>
      <c r="D307" s="34"/>
      <c r="E307" s="35"/>
      <c r="F307" s="70"/>
      <c r="H307" s="49"/>
      <c r="I307" s="50"/>
      <c r="J307" s="51"/>
      <c r="K307" s="52"/>
      <c r="L307" s="52"/>
      <c r="M307" s="52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</row>
    <row r="308" spans="1:837" ht="12">
      <c r="A308" s="34"/>
      <c r="B308" s="74"/>
      <c r="C308" s="75"/>
      <c r="D308" s="34"/>
      <c r="E308" s="35"/>
      <c r="F308" s="70"/>
      <c r="H308" s="49"/>
      <c r="I308" s="50"/>
      <c r="J308" s="51"/>
      <c r="K308" s="52"/>
      <c r="L308" s="52"/>
      <c r="M308" s="52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</row>
    <row r="309" spans="1:837" ht="12">
      <c r="A309" s="34"/>
      <c r="B309" s="74"/>
      <c r="C309" s="75"/>
      <c r="D309" s="34"/>
      <c r="E309" s="35"/>
      <c r="F309" s="70"/>
      <c r="H309" s="49"/>
      <c r="I309" s="50"/>
      <c r="J309" s="51"/>
      <c r="K309" s="52"/>
      <c r="L309" s="52"/>
      <c r="M309" s="52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</row>
    <row r="310" spans="1:837" ht="12">
      <c r="A310" s="34"/>
      <c r="B310" s="74"/>
      <c r="C310" s="75"/>
      <c r="D310" s="34"/>
      <c r="E310" s="35"/>
      <c r="F310" s="70"/>
      <c r="H310" s="49"/>
      <c r="I310" s="50"/>
      <c r="J310" s="51"/>
      <c r="K310" s="52"/>
      <c r="L310" s="52"/>
      <c r="M310" s="52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</row>
    <row r="311" spans="1:837" ht="12">
      <c r="A311" s="34"/>
      <c r="B311" s="74"/>
      <c r="C311" s="75"/>
      <c r="D311" s="34"/>
      <c r="E311" s="35"/>
      <c r="F311" s="70"/>
      <c r="H311" s="49"/>
      <c r="I311" s="50"/>
      <c r="J311" s="51"/>
      <c r="K311" s="52"/>
      <c r="L311" s="52"/>
      <c r="M311" s="52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</row>
    <row r="312" spans="1:837" ht="12">
      <c r="A312" s="34"/>
      <c r="B312" s="74"/>
      <c r="C312" s="75"/>
      <c r="D312" s="34"/>
      <c r="E312" s="35"/>
      <c r="F312" s="70"/>
      <c r="H312" s="49"/>
      <c r="I312" s="50"/>
      <c r="J312" s="51"/>
      <c r="K312" s="52"/>
      <c r="L312" s="52"/>
      <c r="M312" s="5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</row>
    <row r="313" spans="1:837" ht="12">
      <c r="A313" s="34"/>
      <c r="B313" s="74"/>
      <c r="C313" s="75"/>
      <c r="D313" s="34"/>
      <c r="E313" s="35"/>
      <c r="F313" s="70"/>
      <c r="H313" s="49"/>
      <c r="I313" s="50"/>
      <c r="J313" s="51"/>
      <c r="K313" s="52"/>
      <c r="L313" s="52"/>
      <c r="M313" s="52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</row>
    <row r="314" spans="1:837" ht="12">
      <c r="A314" s="34"/>
      <c r="B314" s="74"/>
      <c r="C314" s="75"/>
      <c r="D314" s="34"/>
      <c r="E314" s="35"/>
      <c r="F314" s="70"/>
      <c r="H314" s="49"/>
      <c r="I314" s="50"/>
      <c r="J314" s="51"/>
      <c r="K314" s="52"/>
      <c r="L314" s="52"/>
      <c r="M314" s="52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</row>
    <row r="315" spans="1:837" ht="12">
      <c r="A315" s="34"/>
      <c r="B315" s="74"/>
      <c r="C315" s="75"/>
      <c r="D315" s="34"/>
      <c r="E315" s="35"/>
      <c r="F315" s="70"/>
      <c r="H315" s="49"/>
      <c r="I315" s="50"/>
      <c r="J315" s="51"/>
      <c r="K315" s="52"/>
      <c r="L315" s="52"/>
      <c r="M315" s="52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</row>
    <row r="316" spans="1:837" ht="12">
      <c r="A316" s="34"/>
      <c r="B316" s="74"/>
      <c r="C316" s="75"/>
      <c r="D316" s="34"/>
      <c r="E316" s="35"/>
      <c r="F316" s="70"/>
      <c r="H316" s="49"/>
      <c r="I316" s="50"/>
      <c r="J316" s="51"/>
      <c r="K316" s="52"/>
      <c r="L316" s="52"/>
      <c r="M316" s="52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</row>
    <row r="317" spans="1:837" ht="12">
      <c r="A317" s="34"/>
      <c r="B317" s="74"/>
      <c r="C317" s="75"/>
      <c r="D317" s="34"/>
      <c r="E317" s="35"/>
      <c r="F317" s="70"/>
      <c r="H317" s="49"/>
      <c r="I317" s="50"/>
      <c r="J317" s="51"/>
      <c r="K317" s="52"/>
      <c r="L317" s="52"/>
      <c r="M317" s="52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</row>
    <row r="318" spans="1:837" ht="12">
      <c r="A318" s="34"/>
      <c r="B318" s="74"/>
      <c r="C318" s="75"/>
      <c r="D318" s="34"/>
      <c r="E318" s="35"/>
      <c r="F318" s="70"/>
      <c r="H318" s="49"/>
      <c r="I318" s="50"/>
      <c r="J318" s="51"/>
      <c r="K318" s="52"/>
      <c r="L318" s="52"/>
      <c r="M318" s="52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</row>
    <row r="319" spans="1:837" ht="12">
      <c r="A319" s="34"/>
      <c r="B319" s="74"/>
      <c r="C319" s="75"/>
      <c r="D319" s="34"/>
      <c r="E319" s="35"/>
      <c r="F319" s="70"/>
      <c r="H319" s="49"/>
      <c r="I319" s="50"/>
      <c r="J319" s="51"/>
      <c r="K319" s="52"/>
      <c r="L319" s="52"/>
      <c r="M319" s="52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</row>
    <row r="320" spans="1:837" ht="12">
      <c r="A320" s="34"/>
      <c r="B320" s="74"/>
      <c r="C320" s="75"/>
      <c r="D320" s="34"/>
      <c r="E320" s="35"/>
      <c r="F320" s="70"/>
      <c r="H320" s="49"/>
      <c r="I320" s="50"/>
      <c r="J320" s="51"/>
      <c r="K320" s="52"/>
      <c r="L320" s="52"/>
      <c r="M320" s="52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</row>
    <row r="321" spans="1:837" ht="12">
      <c r="A321" s="34"/>
      <c r="B321" s="74"/>
      <c r="C321" s="75"/>
      <c r="D321" s="34"/>
      <c r="E321" s="35"/>
      <c r="F321" s="70"/>
      <c r="H321" s="49"/>
      <c r="I321" s="50"/>
      <c r="J321" s="51"/>
      <c r="K321" s="52"/>
      <c r="L321" s="52"/>
      <c r="M321" s="52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</row>
    <row r="322" spans="1:837" ht="12">
      <c r="A322" s="34"/>
      <c r="B322" s="74"/>
      <c r="C322" s="75"/>
      <c r="D322" s="34"/>
      <c r="E322" s="35"/>
      <c r="F322" s="70"/>
      <c r="H322" s="49"/>
      <c r="I322" s="50"/>
      <c r="J322" s="51"/>
      <c r="K322" s="52"/>
      <c r="L322" s="52"/>
      <c r="M322" s="5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</row>
    <row r="323" spans="1:837" ht="12">
      <c r="A323" s="34"/>
      <c r="B323" s="74"/>
      <c r="C323" s="75"/>
      <c r="D323" s="34"/>
      <c r="E323" s="35"/>
      <c r="F323" s="70"/>
      <c r="H323" s="49"/>
      <c r="I323" s="50"/>
      <c r="J323" s="51"/>
      <c r="K323" s="52"/>
      <c r="L323" s="52"/>
      <c r="M323" s="52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</row>
    <row r="324" spans="1:837" ht="12">
      <c r="A324" s="34"/>
      <c r="B324" s="74"/>
      <c r="C324" s="75"/>
      <c r="D324" s="34"/>
      <c r="E324" s="35"/>
      <c r="F324" s="70"/>
      <c r="H324" s="49"/>
      <c r="I324" s="50"/>
      <c r="J324" s="51"/>
      <c r="K324" s="52"/>
      <c r="L324" s="52"/>
      <c r="M324" s="52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</row>
    <row r="325" spans="1:837" ht="12">
      <c r="A325" s="34"/>
      <c r="B325" s="74"/>
      <c r="C325" s="75"/>
      <c r="D325" s="34"/>
      <c r="E325" s="35"/>
      <c r="F325" s="70"/>
      <c r="H325" s="49"/>
      <c r="I325" s="50"/>
      <c r="J325" s="51"/>
      <c r="K325" s="52"/>
      <c r="L325" s="52"/>
      <c r="M325" s="52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</row>
    <row r="326" spans="1:837" ht="12">
      <c r="A326" s="34"/>
      <c r="B326" s="74"/>
      <c r="C326" s="75"/>
      <c r="D326" s="34"/>
      <c r="E326" s="35"/>
      <c r="F326" s="70"/>
      <c r="H326" s="49"/>
      <c r="I326" s="50"/>
      <c r="J326" s="51"/>
      <c r="K326" s="52"/>
      <c r="L326" s="52"/>
      <c r="M326" s="52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</row>
    <row r="327" spans="1:837" ht="12">
      <c r="A327" s="34"/>
      <c r="B327" s="74"/>
      <c r="C327" s="75"/>
      <c r="D327" s="34"/>
      <c r="E327" s="35"/>
      <c r="F327" s="70"/>
      <c r="H327" s="49"/>
      <c r="I327" s="50"/>
      <c r="J327" s="51"/>
      <c r="K327" s="52"/>
      <c r="L327" s="52"/>
      <c r="M327" s="52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</row>
    <row r="328" spans="1:837" ht="12">
      <c r="A328" s="34"/>
      <c r="B328" s="74"/>
      <c r="C328" s="75"/>
      <c r="D328" s="34"/>
      <c r="E328" s="35"/>
      <c r="F328" s="70"/>
      <c r="H328" s="49"/>
      <c r="I328" s="50"/>
      <c r="J328" s="51"/>
      <c r="K328" s="52"/>
      <c r="L328" s="52"/>
      <c r="M328" s="52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</row>
    <row r="329" spans="1:837" ht="12">
      <c r="A329" s="34"/>
      <c r="B329" s="74"/>
      <c r="C329" s="75"/>
      <c r="D329" s="34"/>
      <c r="E329" s="35"/>
      <c r="F329" s="70"/>
      <c r="H329" s="49"/>
      <c r="I329" s="50"/>
      <c r="J329" s="51"/>
      <c r="K329" s="52"/>
      <c r="L329" s="52"/>
      <c r="M329" s="52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</row>
    <row r="330" spans="1:837" ht="12">
      <c r="A330" s="34"/>
      <c r="B330" s="74"/>
      <c r="C330" s="75"/>
      <c r="D330" s="34"/>
      <c r="E330" s="35"/>
      <c r="F330" s="70"/>
      <c r="H330" s="49"/>
      <c r="I330" s="50"/>
      <c r="J330" s="51"/>
      <c r="K330" s="52"/>
      <c r="L330" s="52"/>
      <c r="M330" s="52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</row>
    <row r="331" spans="1:837" ht="12">
      <c r="A331" s="34"/>
      <c r="B331" s="74"/>
      <c r="C331" s="75"/>
      <c r="D331" s="34"/>
      <c r="E331" s="35"/>
      <c r="F331" s="70"/>
      <c r="H331" s="49"/>
      <c r="I331" s="50"/>
      <c r="J331" s="51"/>
      <c r="K331" s="52"/>
      <c r="L331" s="52"/>
      <c r="M331" s="52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</row>
    <row r="332" spans="1:837" ht="12">
      <c r="A332" s="34"/>
      <c r="B332" s="74"/>
      <c r="C332" s="75"/>
      <c r="D332" s="34"/>
      <c r="E332" s="35"/>
      <c r="F332" s="70"/>
      <c r="H332" s="49"/>
      <c r="I332" s="50"/>
      <c r="J332" s="51"/>
      <c r="K332" s="52"/>
      <c r="L332" s="52"/>
      <c r="M332" s="5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</row>
    <row r="333" spans="1:837" ht="12">
      <c r="A333" s="34"/>
      <c r="B333" s="74"/>
      <c r="C333" s="75"/>
      <c r="D333" s="34"/>
      <c r="E333" s="35"/>
      <c r="F333" s="70"/>
      <c r="H333" s="49"/>
      <c r="I333" s="50"/>
      <c r="J333" s="51"/>
      <c r="K333" s="52"/>
      <c r="L333" s="52"/>
      <c r="M333" s="52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</row>
    <row r="334" spans="1:837" ht="12">
      <c r="A334" s="34"/>
      <c r="B334" s="74"/>
      <c r="C334" s="75"/>
      <c r="D334" s="34"/>
      <c r="E334" s="35"/>
      <c r="F334" s="70"/>
      <c r="H334" s="49"/>
      <c r="I334" s="50"/>
      <c r="J334" s="51"/>
      <c r="K334" s="52"/>
      <c r="L334" s="52"/>
      <c r="M334" s="52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</row>
    <row r="335" spans="1:837" ht="12">
      <c r="A335" s="34"/>
      <c r="B335" s="74"/>
      <c r="C335" s="75"/>
      <c r="D335" s="34"/>
      <c r="E335" s="35"/>
      <c r="F335" s="70"/>
      <c r="H335" s="49"/>
      <c r="I335" s="50"/>
      <c r="J335" s="51"/>
      <c r="K335" s="52"/>
      <c r="L335" s="52"/>
      <c r="M335" s="52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</row>
    <row r="336" spans="1:837" ht="12">
      <c r="A336" s="34"/>
      <c r="B336" s="74"/>
      <c r="C336" s="75"/>
      <c r="D336" s="34"/>
      <c r="E336" s="35"/>
      <c r="F336" s="70"/>
      <c r="H336" s="49"/>
      <c r="I336" s="50"/>
      <c r="J336" s="51"/>
      <c r="K336" s="52"/>
      <c r="L336" s="52"/>
      <c r="M336" s="52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</row>
    <row r="337" spans="1:837" ht="12">
      <c r="A337" s="34"/>
      <c r="B337" s="74"/>
      <c r="C337" s="75"/>
      <c r="D337" s="34"/>
      <c r="E337" s="35"/>
      <c r="F337" s="70"/>
      <c r="H337" s="49"/>
      <c r="I337" s="50"/>
      <c r="J337" s="51"/>
      <c r="K337" s="52"/>
      <c r="L337" s="52"/>
      <c r="M337" s="52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</row>
    <row r="338" spans="1:837" ht="12">
      <c r="A338" s="34"/>
      <c r="B338" s="74"/>
      <c r="C338" s="75"/>
      <c r="D338" s="34"/>
      <c r="E338" s="35"/>
      <c r="F338" s="70"/>
      <c r="H338" s="49"/>
      <c r="I338" s="50"/>
      <c r="J338" s="51"/>
      <c r="K338" s="52"/>
      <c r="L338" s="52"/>
      <c r="M338" s="52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</row>
    <row r="339" spans="1:837" ht="12">
      <c r="A339" s="34"/>
      <c r="B339" s="74"/>
      <c r="C339" s="75"/>
      <c r="D339" s="34"/>
      <c r="E339" s="35"/>
      <c r="F339" s="70"/>
      <c r="H339" s="49"/>
      <c r="I339" s="50"/>
      <c r="J339" s="51"/>
      <c r="K339" s="52"/>
      <c r="L339" s="52"/>
      <c r="M339" s="52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</row>
    <row r="340" spans="1:837" ht="12">
      <c r="A340" s="34"/>
      <c r="B340" s="74"/>
      <c r="C340" s="75"/>
      <c r="D340" s="34"/>
      <c r="E340" s="35"/>
      <c r="F340" s="70"/>
      <c r="H340" s="49"/>
      <c r="I340" s="50"/>
      <c r="J340" s="51"/>
      <c r="K340" s="52"/>
      <c r="L340" s="52"/>
      <c r="M340" s="52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</row>
    <row r="341" spans="1:837" ht="12">
      <c r="A341" s="34"/>
      <c r="B341" s="74"/>
      <c r="C341" s="75"/>
      <c r="D341" s="34"/>
      <c r="E341" s="35"/>
      <c r="F341" s="70"/>
      <c r="H341" s="49"/>
      <c r="I341" s="50"/>
      <c r="J341" s="51"/>
      <c r="K341" s="52"/>
      <c r="L341" s="52"/>
      <c r="M341" s="52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</row>
    <row r="342" spans="1:837" ht="12">
      <c r="A342" s="34"/>
      <c r="B342" s="74"/>
      <c r="C342" s="75"/>
      <c r="D342" s="34"/>
      <c r="E342" s="35"/>
      <c r="F342" s="70"/>
      <c r="H342" s="49"/>
      <c r="I342" s="50"/>
      <c r="J342" s="51"/>
      <c r="K342" s="52"/>
      <c r="L342" s="52"/>
      <c r="M342" s="5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</row>
    <row r="343" spans="1:837" ht="12">
      <c r="A343" s="34"/>
      <c r="B343" s="74"/>
      <c r="C343" s="75"/>
      <c r="D343" s="34"/>
      <c r="E343" s="35"/>
      <c r="F343" s="70"/>
      <c r="H343" s="49"/>
      <c r="I343" s="50"/>
      <c r="J343" s="51"/>
      <c r="K343" s="52"/>
      <c r="L343" s="52"/>
      <c r="M343" s="52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</row>
    <row r="344" spans="1:837" ht="12">
      <c r="A344" s="34"/>
      <c r="B344" s="74"/>
      <c r="C344" s="75"/>
      <c r="D344" s="34"/>
      <c r="E344" s="35"/>
      <c r="F344" s="70"/>
      <c r="H344" s="49"/>
      <c r="I344" s="50"/>
      <c r="J344" s="51"/>
      <c r="K344" s="52"/>
      <c r="L344" s="52"/>
      <c r="M344" s="52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</row>
    <row r="345" spans="1:837" ht="12">
      <c r="A345" s="34"/>
      <c r="B345" s="74"/>
      <c r="C345" s="75"/>
      <c r="D345" s="34"/>
      <c r="E345" s="35"/>
      <c r="F345" s="70"/>
      <c r="H345" s="49"/>
      <c r="I345" s="50"/>
      <c r="J345" s="51"/>
      <c r="K345" s="52"/>
      <c r="L345" s="52"/>
      <c r="M345" s="52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</row>
    <row r="346" spans="1:837" ht="12">
      <c r="A346" s="34"/>
      <c r="B346" s="74"/>
      <c r="C346" s="75"/>
      <c r="D346" s="34"/>
      <c r="E346" s="35"/>
      <c r="F346" s="70"/>
      <c r="H346" s="49"/>
      <c r="I346" s="50"/>
      <c r="J346" s="51"/>
      <c r="K346" s="52"/>
      <c r="L346" s="52"/>
      <c r="M346" s="52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</row>
    <row r="347" spans="1:837" ht="12">
      <c r="A347" s="34"/>
      <c r="B347" s="74"/>
      <c r="C347" s="75"/>
      <c r="D347" s="34"/>
      <c r="E347" s="35"/>
      <c r="F347" s="70"/>
      <c r="H347" s="49"/>
      <c r="I347" s="50"/>
      <c r="J347" s="51"/>
      <c r="K347" s="52"/>
      <c r="L347" s="52"/>
      <c r="M347" s="52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</row>
    <row r="348" spans="1:837" ht="12">
      <c r="A348" s="34"/>
      <c r="B348" s="74"/>
      <c r="C348" s="75"/>
      <c r="D348" s="34"/>
      <c r="E348" s="35"/>
      <c r="F348" s="70"/>
      <c r="H348" s="49"/>
      <c r="I348" s="50"/>
      <c r="J348" s="51"/>
      <c r="K348" s="52"/>
      <c r="L348" s="52"/>
      <c r="M348" s="52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</row>
    <row r="349" spans="1:837" ht="12">
      <c r="A349" s="34"/>
      <c r="B349" s="74"/>
      <c r="C349" s="75"/>
      <c r="D349" s="34"/>
      <c r="E349" s="35"/>
      <c r="F349" s="70"/>
      <c r="H349" s="49"/>
      <c r="I349" s="50"/>
      <c r="J349" s="51"/>
      <c r="K349" s="52"/>
      <c r="L349" s="52"/>
      <c r="M349" s="52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</row>
    <row r="350" spans="1:837" ht="12">
      <c r="A350" s="34"/>
      <c r="B350" s="74"/>
      <c r="C350" s="75"/>
      <c r="D350" s="34"/>
      <c r="E350" s="35"/>
      <c r="F350" s="70"/>
      <c r="H350" s="49"/>
      <c r="I350" s="50"/>
      <c r="J350" s="51"/>
      <c r="K350" s="52"/>
      <c r="L350" s="52"/>
      <c r="M350" s="52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</row>
    <row r="351" spans="1:837" ht="12">
      <c r="A351" s="34"/>
      <c r="B351" s="74"/>
      <c r="C351" s="75"/>
      <c r="D351" s="34"/>
      <c r="E351" s="35"/>
      <c r="F351" s="70"/>
      <c r="H351" s="49"/>
      <c r="I351" s="50"/>
      <c r="J351" s="51"/>
      <c r="K351" s="52"/>
      <c r="L351" s="52"/>
      <c r="M351" s="52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</row>
    <row r="352" spans="1:837" ht="12">
      <c r="A352" s="34"/>
      <c r="B352" s="74"/>
      <c r="C352" s="75"/>
      <c r="D352" s="34"/>
      <c r="E352" s="35"/>
      <c r="F352" s="70"/>
      <c r="H352" s="49"/>
      <c r="I352" s="50"/>
      <c r="J352" s="51"/>
      <c r="K352" s="52"/>
      <c r="L352" s="52"/>
      <c r="M352" s="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</row>
    <row r="353" spans="1:837" ht="12">
      <c r="A353" s="34"/>
      <c r="B353" s="74"/>
      <c r="C353" s="75"/>
      <c r="D353" s="34"/>
      <c r="E353" s="35"/>
      <c r="F353" s="70"/>
      <c r="H353" s="49"/>
      <c r="I353" s="50"/>
      <c r="J353" s="51"/>
      <c r="K353" s="52"/>
      <c r="L353" s="52"/>
      <c r="M353" s="52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</row>
    <row r="354" spans="1:837" ht="12">
      <c r="A354" s="34"/>
      <c r="B354" s="74"/>
      <c r="C354" s="75"/>
      <c r="D354" s="34"/>
      <c r="E354" s="35"/>
      <c r="F354" s="70"/>
      <c r="H354" s="49"/>
      <c r="I354" s="50"/>
      <c r="J354" s="51"/>
      <c r="K354" s="52"/>
      <c r="L354" s="52"/>
      <c r="M354" s="52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</row>
    <row r="355" spans="1:837" ht="12">
      <c r="A355" s="34"/>
      <c r="B355" s="74"/>
      <c r="C355" s="75"/>
      <c r="D355" s="34"/>
      <c r="E355" s="35"/>
      <c r="F355" s="70"/>
      <c r="H355" s="49"/>
      <c r="I355" s="50"/>
      <c r="J355" s="51"/>
      <c r="K355" s="52"/>
      <c r="L355" s="52"/>
      <c r="M355" s="52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</row>
    <row r="356" spans="1:837" ht="12">
      <c r="A356" s="34"/>
      <c r="B356" s="74"/>
      <c r="C356" s="75"/>
      <c r="D356" s="34"/>
      <c r="E356" s="35"/>
      <c r="F356" s="70"/>
      <c r="H356" s="49"/>
      <c r="I356" s="50"/>
      <c r="J356" s="51"/>
      <c r="K356" s="52"/>
      <c r="L356" s="52"/>
      <c r="M356" s="52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</row>
    <row r="357" spans="1:837" ht="12">
      <c r="A357" s="34"/>
      <c r="B357" s="74"/>
      <c r="C357" s="75"/>
      <c r="D357" s="34"/>
      <c r="E357" s="35"/>
      <c r="F357" s="70"/>
      <c r="H357" s="49"/>
      <c r="I357" s="50"/>
      <c r="J357" s="51"/>
      <c r="K357" s="52"/>
      <c r="L357" s="52"/>
      <c r="M357" s="52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</row>
    <row r="358" spans="1:837" ht="12">
      <c r="A358" s="34"/>
      <c r="B358" s="74"/>
      <c r="C358" s="75"/>
      <c r="D358" s="34"/>
      <c r="E358" s="35"/>
      <c r="F358" s="70"/>
      <c r="H358" s="49"/>
      <c r="I358" s="50"/>
      <c r="J358" s="51"/>
      <c r="K358" s="52"/>
      <c r="L358" s="52"/>
      <c r="M358" s="52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</row>
    <row r="359" spans="1:837" ht="12">
      <c r="A359" s="34"/>
      <c r="B359" s="74"/>
      <c r="C359" s="75"/>
      <c r="D359" s="34"/>
      <c r="E359" s="35"/>
      <c r="F359" s="70"/>
      <c r="H359" s="49"/>
      <c r="I359" s="50"/>
      <c r="J359" s="51"/>
      <c r="K359" s="52"/>
      <c r="L359" s="52"/>
      <c r="M359" s="52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</row>
    <row r="360" spans="1:837" ht="12">
      <c r="A360" s="34"/>
      <c r="B360" s="74"/>
      <c r="C360" s="75"/>
      <c r="D360" s="34"/>
      <c r="E360" s="35"/>
      <c r="F360" s="70"/>
      <c r="H360" s="49"/>
      <c r="I360" s="50"/>
      <c r="J360" s="51"/>
      <c r="K360" s="52"/>
      <c r="L360" s="52"/>
      <c r="M360" s="52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</row>
    <row r="361" spans="1:837" ht="12">
      <c r="A361" s="34"/>
      <c r="B361" s="74"/>
      <c r="C361" s="75"/>
      <c r="D361" s="34"/>
      <c r="E361" s="35"/>
      <c r="F361" s="70"/>
      <c r="H361" s="49"/>
      <c r="I361" s="50"/>
      <c r="J361" s="51"/>
      <c r="K361" s="52"/>
      <c r="L361" s="52"/>
      <c r="M361" s="52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</row>
    <row r="362" spans="1:837" ht="12">
      <c r="A362" s="34"/>
      <c r="B362" s="74"/>
      <c r="C362" s="75"/>
      <c r="D362" s="34"/>
      <c r="E362" s="35"/>
      <c r="F362" s="70"/>
      <c r="H362" s="49"/>
      <c r="I362" s="50"/>
      <c r="J362" s="51"/>
      <c r="K362" s="52"/>
      <c r="L362" s="52"/>
      <c r="M362" s="5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</row>
    <row r="363" spans="1:837" ht="12">
      <c r="A363" s="34"/>
      <c r="B363" s="74"/>
      <c r="C363" s="75"/>
      <c r="D363" s="34"/>
      <c r="E363" s="35"/>
      <c r="F363" s="70"/>
      <c r="H363" s="49"/>
      <c r="I363" s="50"/>
      <c r="J363" s="51"/>
      <c r="K363" s="52"/>
      <c r="L363" s="52"/>
      <c r="M363" s="52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</row>
    <row r="364" spans="1:837" ht="12">
      <c r="A364" s="34"/>
      <c r="B364" s="74"/>
      <c r="C364" s="75"/>
      <c r="D364" s="34"/>
      <c r="E364" s="35"/>
      <c r="F364" s="70"/>
      <c r="H364" s="49"/>
      <c r="I364" s="50"/>
      <c r="J364" s="51"/>
      <c r="K364" s="52"/>
      <c r="L364" s="52"/>
      <c r="M364" s="52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</row>
    <row r="365" spans="1:837" ht="12">
      <c r="A365" s="34"/>
      <c r="B365" s="74"/>
      <c r="C365" s="75"/>
      <c r="D365" s="34"/>
      <c r="E365" s="35"/>
      <c r="F365" s="70"/>
      <c r="H365" s="49"/>
      <c r="I365" s="50"/>
      <c r="J365" s="51"/>
      <c r="K365" s="52"/>
      <c r="L365" s="52"/>
      <c r="M365" s="52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</row>
    <row r="366" spans="1:837" ht="12">
      <c r="A366" s="34"/>
      <c r="B366" s="74"/>
      <c r="C366" s="75"/>
      <c r="D366" s="34"/>
      <c r="E366" s="35"/>
      <c r="F366" s="70"/>
      <c r="H366" s="49"/>
      <c r="I366" s="50"/>
      <c r="J366" s="51"/>
      <c r="K366" s="52"/>
      <c r="L366" s="52"/>
      <c r="M366" s="52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</row>
    <row r="367" spans="1:837" ht="12">
      <c r="A367" s="34"/>
      <c r="B367" s="74"/>
      <c r="C367" s="75"/>
      <c r="D367" s="34"/>
      <c r="E367" s="35"/>
      <c r="F367" s="70"/>
      <c r="H367" s="49"/>
      <c r="I367" s="50"/>
      <c r="J367" s="51"/>
      <c r="K367" s="52"/>
      <c r="L367" s="52"/>
      <c r="M367" s="52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</row>
    <row r="368" spans="1:837" ht="12">
      <c r="A368" s="34"/>
      <c r="B368" s="74"/>
      <c r="C368" s="75"/>
      <c r="D368" s="34"/>
      <c r="E368" s="35"/>
      <c r="F368" s="70"/>
      <c r="H368" s="49"/>
      <c r="I368" s="50"/>
      <c r="J368" s="51"/>
      <c r="K368" s="52"/>
      <c r="L368" s="52"/>
      <c r="M368" s="52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</row>
    <row r="369" spans="1:837" ht="12">
      <c r="A369" s="34"/>
      <c r="B369" s="74"/>
      <c r="C369" s="75"/>
      <c r="D369" s="34"/>
      <c r="E369" s="35"/>
      <c r="F369" s="70"/>
      <c r="H369" s="49"/>
      <c r="I369" s="50"/>
      <c r="J369" s="51"/>
      <c r="K369" s="52"/>
      <c r="L369" s="52"/>
      <c r="M369" s="52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</row>
    <row r="370" spans="1:837" ht="12">
      <c r="A370" s="34"/>
      <c r="B370" s="74"/>
      <c r="C370" s="75"/>
      <c r="D370" s="34"/>
      <c r="E370" s="35"/>
      <c r="F370" s="70"/>
      <c r="H370" s="49"/>
      <c r="I370" s="50"/>
      <c r="J370" s="51"/>
      <c r="K370" s="52"/>
      <c r="L370" s="52"/>
      <c r="M370" s="52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</row>
    <row r="371" spans="1:837" ht="12">
      <c r="A371" s="34"/>
      <c r="B371" s="74"/>
      <c r="C371" s="75"/>
      <c r="D371" s="34"/>
      <c r="E371" s="35"/>
      <c r="F371" s="70"/>
      <c r="H371" s="49"/>
      <c r="I371" s="50"/>
      <c r="J371" s="51"/>
      <c r="K371" s="52"/>
      <c r="L371" s="52"/>
      <c r="M371" s="52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</row>
    <row r="372" spans="1:837" ht="12">
      <c r="A372" s="34"/>
      <c r="B372" s="74"/>
      <c r="C372" s="75"/>
      <c r="D372" s="34"/>
      <c r="E372" s="35"/>
      <c r="F372" s="70"/>
      <c r="H372" s="49"/>
      <c r="I372" s="50"/>
      <c r="J372" s="51"/>
      <c r="K372" s="52"/>
      <c r="L372" s="52"/>
      <c r="M372" s="5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</row>
    <row r="373" spans="1:837" ht="12">
      <c r="A373" s="34"/>
      <c r="B373" s="74"/>
      <c r="C373" s="75"/>
      <c r="D373" s="34"/>
      <c r="E373" s="35"/>
      <c r="F373" s="70"/>
      <c r="H373" s="49"/>
      <c r="I373" s="50"/>
      <c r="J373" s="51"/>
      <c r="K373" s="52"/>
      <c r="L373" s="52"/>
      <c r="M373" s="52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</row>
    <row r="374" spans="1:837" ht="12">
      <c r="A374" s="34"/>
      <c r="B374" s="74"/>
      <c r="C374" s="75"/>
      <c r="D374" s="34"/>
      <c r="E374" s="35"/>
      <c r="F374" s="70"/>
      <c r="H374" s="49"/>
      <c r="I374" s="50"/>
      <c r="J374" s="51"/>
      <c r="K374" s="52"/>
      <c r="L374" s="52"/>
      <c r="M374" s="52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</row>
    <row r="375" spans="1:837" ht="12">
      <c r="A375" s="34"/>
      <c r="B375" s="74"/>
      <c r="C375" s="75"/>
      <c r="D375" s="34"/>
      <c r="E375" s="35"/>
      <c r="F375" s="70"/>
      <c r="H375" s="49"/>
      <c r="I375" s="50"/>
      <c r="J375" s="51"/>
      <c r="K375" s="52"/>
      <c r="L375" s="52"/>
      <c r="M375" s="52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</row>
    <row r="376" spans="1:837" ht="12">
      <c r="A376" s="34"/>
      <c r="B376" s="74"/>
      <c r="C376" s="75"/>
      <c r="D376" s="34"/>
      <c r="E376" s="35"/>
      <c r="F376" s="70"/>
      <c r="H376" s="49"/>
      <c r="I376" s="50"/>
      <c r="J376" s="51"/>
      <c r="K376" s="52"/>
      <c r="L376" s="52"/>
      <c r="M376" s="52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</row>
    <row r="377" spans="1:837" ht="12">
      <c r="A377" s="34"/>
      <c r="B377" s="74"/>
      <c r="C377" s="75"/>
      <c r="D377" s="34"/>
      <c r="E377" s="35"/>
      <c r="F377" s="70"/>
      <c r="H377" s="49"/>
      <c r="I377" s="50"/>
      <c r="J377" s="51"/>
      <c r="K377" s="52"/>
      <c r="L377" s="52"/>
      <c r="M377" s="52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</row>
    <row r="378" spans="1:837" ht="12">
      <c r="A378" s="34"/>
      <c r="B378" s="74"/>
      <c r="C378" s="75"/>
      <c r="D378" s="34"/>
      <c r="E378" s="35"/>
      <c r="F378" s="70"/>
      <c r="H378" s="49"/>
      <c r="I378" s="50"/>
      <c r="J378" s="51"/>
      <c r="K378" s="52"/>
      <c r="L378" s="52"/>
      <c r="M378" s="52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</row>
    <row r="379" spans="1:837" ht="12">
      <c r="A379" s="34"/>
      <c r="B379" s="74"/>
      <c r="C379" s="75"/>
      <c r="D379" s="34"/>
      <c r="E379" s="35"/>
      <c r="F379" s="70"/>
      <c r="H379" s="49"/>
      <c r="I379" s="50"/>
      <c r="J379" s="51"/>
      <c r="K379" s="52"/>
      <c r="L379" s="52"/>
      <c r="M379" s="52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</row>
    <row r="380" spans="1:837" ht="12">
      <c r="A380" s="34"/>
      <c r="B380" s="74"/>
      <c r="C380" s="75"/>
      <c r="D380" s="34"/>
      <c r="E380" s="35"/>
      <c r="F380" s="70"/>
      <c r="H380" s="49"/>
      <c r="I380" s="50"/>
      <c r="J380" s="51"/>
      <c r="K380" s="52"/>
      <c r="L380" s="52"/>
      <c r="M380" s="52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</row>
    <row r="381" spans="1:837" ht="12">
      <c r="A381" s="34"/>
      <c r="B381" s="74"/>
      <c r="C381" s="75"/>
      <c r="D381" s="34"/>
      <c r="E381" s="35"/>
      <c r="F381" s="70"/>
      <c r="H381" s="49"/>
      <c r="I381" s="50"/>
      <c r="J381" s="51"/>
      <c r="K381" s="52"/>
      <c r="L381" s="52"/>
      <c r="M381" s="52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</row>
    <row r="382" spans="1:837" ht="12">
      <c r="A382" s="34"/>
      <c r="B382" s="74"/>
      <c r="C382" s="75"/>
      <c r="D382" s="34"/>
      <c r="E382" s="35"/>
      <c r="F382" s="70"/>
      <c r="H382" s="49"/>
      <c r="I382" s="50"/>
      <c r="J382" s="51"/>
      <c r="K382" s="52"/>
      <c r="L382" s="52"/>
      <c r="M382" s="5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</row>
    <row r="383" spans="1:837" ht="12">
      <c r="A383" s="34"/>
      <c r="B383" s="74"/>
      <c r="C383" s="75"/>
      <c r="D383" s="34"/>
      <c r="E383" s="35"/>
      <c r="F383" s="70"/>
      <c r="H383" s="49"/>
      <c r="I383" s="50"/>
      <c r="J383" s="51"/>
      <c r="K383" s="52"/>
      <c r="L383" s="52"/>
      <c r="M383" s="52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</row>
    <row r="384" spans="1:837" ht="12">
      <c r="A384" s="34"/>
      <c r="B384" s="74"/>
      <c r="C384" s="75"/>
      <c r="D384" s="34"/>
      <c r="E384" s="35"/>
      <c r="F384" s="70"/>
      <c r="H384" s="49"/>
      <c r="I384" s="50"/>
      <c r="J384" s="51"/>
      <c r="K384" s="52"/>
      <c r="L384" s="52"/>
      <c r="M384" s="52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</row>
    <row r="385" spans="1:837" ht="12">
      <c r="A385" s="34"/>
      <c r="B385" s="74"/>
      <c r="C385" s="75"/>
      <c r="D385" s="34"/>
      <c r="E385" s="35"/>
      <c r="F385" s="70"/>
      <c r="H385" s="49"/>
      <c r="I385" s="50"/>
      <c r="J385" s="51"/>
      <c r="K385" s="52"/>
      <c r="L385" s="52"/>
      <c r="M385" s="52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</row>
    <row r="386" spans="1:837" ht="12">
      <c r="A386" s="34"/>
      <c r="B386" s="74"/>
      <c r="C386" s="75"/>
      <c r="D386" s="34"/>
      <c r="E386" s="35"/>
      <c r="F386" s="70"/>
      <c r="H386" s="49"/>
      <c r="I386" s="50"/>
      <c r="J386" s="51"/>
      <c r="K386" s="52"/>
      <c r="L386" s="52"/>
      <c r="M386" s="52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</row>
    <row r="387" spans="1:837" ht="12">
      <c r="A387" s="34"/>
      <c r="B387" s="74"/>
      <c r="C387" s="75"/>
      <c r="D387" s="34"/>
      <c r="E387" s="35"/>
      <c r="F387" s="70"/>
      <c r="H387" s="49"/>
      <c r="I387" s="50"/>
      <c r="J387" s="51"/>
      <c r="K387" s="52"/>
      <c r="L387" s="52"/>
      <c r="M387" s="52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</row>
    <row r="388" spans="1:837" ht="12">
      <c r="A388" s="34"/>
      <c r="B388" s="74"/>
      <c r="C388" s="75"/>
      <c r="D388" s="34"/>
      <c r="E388" s="35"/>
      <c r="F388" s="70"/>
      <c r="H388" s="49"/>
      <c r="I388" s="50"/>
      <c r="J388" s="51"/>
      <c r="K388" s="52"/>
      <c r="L388" s="52"/>
      <c r="M388" s="52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</row>
    <row r="389" spans="1:837" ht="12">
      <c r="A389" s="34"/>
      <c r="B389" s="74"/>
      <c r="C389" s="75"/>
      <c r="D389" s="34"/>
      <c r="E389" s="35"/>
      <c r="F389" s="70"/>
      <c r="H389" s="49"/>
      <c r="I389" s="50"/>
      <c r="J389" s="51"/>
      <c r="K389" s="52"/>
      <c r="L389" s="52"/>
      <c r="M389" s="52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</row>
    <row r="390" spans="1:837" ht="12">
      <c r="A390" s="34"/>
      <c r="B390" s="74"/>
      <c r="C390" s="75"/>
      <c r="D390" s="34"/>
      <c r="E390" s="35"/>
      <c r="F390" s="70"/>
      <c r="H390" s="49"/>
      <c r="I390" s="50"/>
      <c r="J390" s="51"/>
      <c r="K390" s="52"/>
      <c r="L390" s="52"/>
      <c r="M390" s="52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</row>
    <row r="391" spans="1:837" ht="12">
      <c r="A391" s="34"/>
      <c r="B391" s="74"/>
      <c r="C391" s="75"/>
      <c r="D391" s="34"/>
      <c r="E391" s="35"/>
      <c r="F391" s="70"/>
      <c r="H391" s="49"/>
      <c r="I391" s="50"/>
      <c r="J391" s="51"/>
      <c r="K391" s="52"/>
      <c r="L391" s="52"/>
      <c r="M391" s="52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</row>
    <row r="392" spans="1:837" ht="12">
      <c r="A392" s="34"/>
      <c r="B392" s="74"/>
      <c r="C392" s="75"/>
      <c r="D392" s="34"/>
      <c r="E392" s="35"/>
      <c r="F392" s="70"/>
      <c r="H392" s="49"/>
      <c r="I392" s="50"/>
      <c r="J392" s="51"/>
      <c r="K392" s="52"/>
      <c r="L392" s="52"/>
      <c r="M392" s="5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</row>
    <row r="393" spans="1:837" ht="12">
      <c r="A393" s="34"/>
      <c r="B393" s="74"/>
      <c r="C393" s="75"/>
      <c r="D393" s="34"/>
      <c r="E393" s="35"/>
      <c r="F393" s="70"/>
      <c r="H393" s="49"/>
      <c r="I393" s="50"/>
      <c r="J393" s="51"/>
      <c r="K393" s="52"/>
      <c r="L393" s="52"/>
      <c r="M393" s="52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</row>
    <row r="394" spans="1:837" ht="12">
      <c r="A394" s="34"/>
      <c r="B394" s="74"/>
      <c r="C394" s="75"/>
      <c r="D394" s="34"/>
      <c r="E394" s="35"/>
      <c r="F394" s="70"/>
      <c r="H394" s="49"/>
      <c r="I394" s="50"/>
      <c r="J394" s="51"/>
      <c r="K394" s="52"/>
      <c r="L394" s="52"/>
      <c r="M394" s="52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</row>
    <row r="395" spans="1:837" ht="12">
      <c r="A395" s="34"/>
      <c r="B395" s="74"/>
      <c r="C395" s="75"/>
      <c r="D395" s="34"/>
      <c r="E395" s="35"/>
      <c r="F395" s="70"/>
      <c r="H395" s="49"/>
      <c r="I395" s="50"/>
      <c r="J395" s="51"/>
      <c r="K395" s="52"/>
      <c r="L395" s="52"/>
      <c r="M395" s="52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</row>
    <row r="396" spans="1:837" ht="12">
      <c r="A396" s="34"/>
      <c r="B396" s="74"/>
      <c r="C396" s="75"/>
      <c r="D396" s="34"/>
      <c r="E396" s="35"/>
      <c r="F396" s="70"/>
      <c r="H396" s="49"/>
      <c r="I396" s="50"/>
      <c r="J396" s="51"/>
      <c r="K396" s="52"/>
      <c r="L396" s="52"/>
      <c r="M396" s="52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</row>
    <row r="397" spans="1:837" ht="12">
      <c r="A397" s="34"/>
      <c r="B397" s="74"/>
      <c r="C397" s="75"/>
      <c r="D397" s="34"/>
      <c r="E397" s="35"/>
      <c r="F397" s="70"/>
      <c r="H397" s="49"/>
      <c r="I397" s="50"/>
      <c r="J397" s="51"/>
      <c r="K397" s="52"/>
      <c r="L397" s="52"/>
      <c r="M397" s="52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</row>
    <row r="398" spans="1:837" ht="12">
      <c r="A398" s="34"/>
      <c r="B398" s="74"/>
      <c r="C398" s="75"/>
      <c r="D398" s="34"/>
      <c r="E398" s="35"/>
      <c r="F398" s="70"/>
      <c r="H398" s="49"/>
      <c r="I398" s="50"/>
      <c r="J398" s="51"/>
      <c r="K398" s="52"/>
      <c r="L398" s="52"/>
      <c r="M398" s="52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</row>
    <row r="399" spans="1:837" ht="12">
      <c r="A399" s="34"/>
      <c r="B399" s="74"/>
      <c r="C399" s="75"/>
      <c r="D399" s="34"/>
      <c r="E399" s="35"/>
      <c r="F399" s="70"/>
      <c r="H399" s="49"/>
      <c r="I399" s="50"/>
      <c r="J399" s="51"/>
      <c r="K399" s="52"/>
      <c r="L399" s="52"/>
      <c r="M399" s="52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</row>
    <row r="400" spans="1:837" ht="12">
      <c r="A400" s="34"/>
      <c r="B400" s="74"/>
      <c r="C400" s="75"/>
      <c r="D400" s="34"/>
      <c r="E400" s="35"/>
      <c r="F400" s="70"/>
      <c r="H400" s="49"/>
      <c r="I400" s="50"/>
      <c r="J400" s="51"/>
      <c r="K400" s="52"/>
      <c r="L400" s="52"/>
      <c r="M400" s="52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</row>
    <row r="401" spans="1:837" ht="12">
      <c r="A401" s="34"/>
      <c r="B401" s="74"/>
      <c r="C401" s="75"/>
      <c r="D401" s="34"/>
      <c r="E401" s="35"/>
      <c r="F401" s="70"/>
      <c r="H401" s="49"/>
      <c r="I401" s="50"/>
      <c r="J401" s="51"/>
      <c r="K401" s="52"/>
      <c r="L401" s="52"/>
      <c r="M401" s="52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</row>
    <row r="402" spans="1:837" ht="12">
      <c r="A402" s="34"/>
      <c r="B402" s="74"/>
      <c r="C402" s="75"/>
      <c r="D402" s="34"/>
      <c r="E402" s="35"/>
      <c r="F402" s="70"/>
      <c r="H402" s="49"/>
      <c r="I402" s="50"/>
      <c r="J402" s="51"/>
      <c r="K402" s="52"/>
      <c r="L402" s="52"/>
      <c r="M402" s="5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</row>
    <row r="403" spans="1:837" ht="12">
      <c r="A403" s="34"/>
      <c r="B403" s="74"/>
      <c r="C403" s="75"/>
      <c r="D403" s="34"/>
      <c r="E403" s="35"/>
      <c r="F403" s="70"/>
      <c r="H403" s="49"/>
      <c r="I403" s="50"/>
      <c r="J403" s="51"/>
      <c r="K403" s="52"/>
      <c r="L403" s="52"/>
      <c r="M403" s="52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</row>
    <row r="404" spans="1:837" ht="12">
      <c r="A404" s="34"/>
      <c r="B404" s="74"/>
      <c r="C404" s="75"/>
      <c r="D404" s="34"/>
      <c r="E404" s="35"/>
      <c r="F404" s="70"/>
      <c r="H404" s="49"/>
      <c r="I404" s="50"/>
      <c r="J404" s="51"/>
      <c r="K404" s="52"/>
      <c r="L404" s="52"/>
      <c r="M404" s="52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</row>
    <row r="405" spans="1:837" ht="12">
      <c r="A405" s="34"/>
      <c r="B405" s="74"/>
      <c r="C405" s="75"/>
      <c r="D405" s="34"/>
      <c r="E405" s="35"/>
      <c r="F405" s="70"/>
      <c r="H405" s="49"/>
      <c r="I405" s="50"/>
      <c r="J405" s="51"/>
      <c r="K405" s="52"/>
      <c r="L405" s="52"/>
      <c r="M405" s="52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</row>
    <row r="406" spans="1:837" ht="12">
      <c r="A406" s="34"/>
      <c r="B406" s="74"/>
      <c r="C406" s="75"/>
      <c r="D406" s="34"/>
      <c r="E406" s="35"/>
      <c r="F406" s="70"/>
      <c r="H406" s="49"/>
      <c r="I406" s="50"/>
      <c r="J406" s="51"/>
      <c r="K406" s="52"/>
      <c r="L406" s="52"/>
      <c r="M406" s="52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</row>
    <row r="407" spans="1:837" ht="12">
      <c r="A407" s="34"/>
      <c r="B407" s="74"/>
      <c r="C407" s="75"/>
      <c r="D407" s="34"/>
      <c r="E407" s="35"/>
      <c r="F407" s="70"/>
      <c r="H407" s="49"/>
      <c r="I407" s="50"/>
      <c r="J407" s="51"/>
      <c r="K407" s="52"/>
      <c r="L407" s="52"/>
      <c r="M407" s="52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</row>
    <row r="408" spans="1:837" ht="12">
      <c r="A408" s="34"/>
      <c r="B408" s="74"/>
      <c r="C408" s="75"/>
      <c r="D408" s="34"/>
      <c r="E408" s="35"/>
      <c r="F408" s="70"/>
      <c r="H408" s="49"/>
      <c r="I408" s="50"/>
      <c r="J408" s="51"/>
      <c r="K408" s="52"/>
      <c r="L408" s="52"/>
      <c r="M408" s="52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</row>
    <row r="409" spans="1:837" ht="12">
      <c r="A409" s="34"/>
      <c r="B409" s="74"/>
      <c r="C409" s="75"/>
      <c r="D409" s="34"/>
      <c r="E409" s="35"/>
      <c r="F409" s="70"/>
      <c r="H409" s="49"/>
      <c r="I409" s="50"/>
      <c r="J409" s="51"/>
      <c r="K409" s="52"/>
      <c r="L409" s="52"/>
      <c r="M409" s="52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</row>
    <row r="410" spans="1:837" ht="12">
      <c r="A410" s="34"/>
      <c r="B410" s="74"/>
      <c r="C410" s="75"/>
      <c r="D410" s="34"/>
      <c r="E410" s="35"/>
      <c r="F410" s="70"/>
      <c r="H410" s="49"/>
      <c r="I410" s="50"/>
      <c r="J410" s="51"/>
      <c r="K410" s="52"/>
      <c r="L410" s="52"/>
      <c r="M410" s="52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</row>
    <row r="411" spans="1:837" ht="12">
      <c r="A411" s="34"/>
      <c r="B411" s="74"/>
      <c r="C411" s="75"/>
      <c r="D411" s="34"/>
      <c r="E411" s="35"/>
      <c r="F411" s="70"/>
      <c r="H411" s="49"/>
      <c r="I411" s="50"/>
      <c r="J411" s="51"/>
      <c r="K411" s="52"/>
      <c r="L411" s="52"/>
      <c r="M411" s="52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</row>
    <row r="412" spans="1:837" ht="12">
      <c r="A412" s="34"/>
      <c r="B412" s="74"/>
      <c r="C412" s="75"/>
      <c r="D412" s="34"/>
      <c r="E412" s="35"/>
      <c r="F412" s="70"/>
      <c r="H412" s="49"/>
      <c r="I412" s="50"/>
      <c r="J412" s="51"/>
      <c r="K412" s="52"/>
      <c r="L412" s="52"/>
      <c r="M412" s="5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</row>
    <row r="413" spans="1:837" ht="12">
      <c r="A413" s="34"/>
      <c r="B413" s="74"/>
      <c r="C413" s="75"/>
      <c r="D413" s="34"/>
      <c r="E413" s="35"/>
      <c r="F413" s="70"/>
      <c r="H413" s="49"/>
      <c r="I413" s="50"/>
      <c r="J413" s="51"/>
      <c r="K413" s="52"/>
      <c r="L413" s="52"/>
      <c r="M413" s="52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</row>
    <row r="414" spans="1:837" ht="12">
      <c r="A414" s="34"/>
      <c r="B414" s="74"/>
      <c r="C414" s="75"/>
      <c r="D414" s="34"/>
      <c r="E414" s="35"/>
      <c r="F414" s="70"/>
      <c r="H414" s="49"/>
      <c r="I414" s="50"/>
      <c r="J414" s="51"/>
      <c r="K414" s="52"/>
      <c r="L414" s="52"/>
      <c r="M414" s="52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</row>
    <row r="415" spans="1:837" ht="12">
      <c r="A415" s="34"/>
      <c r="B415" s="74"/>
      <c r="C415" s="75"/>
      <c r="D415" s="34"/>
      <c r="E415" s="35"/>
      <c r="F415" s="70"/>
      <c r="H415" s="49"/>
      <c r="I415" s="50"/>
      <c r="J415" s="51"/>
      <c r="K415" s="52"/>
      <c r="L415" s="52"/>
      <c r="M415" s="52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</row>
    <row r="416" spans="1:837" ht="12">
      <c r="A416" s="34"/>
      <c r="B416" s="74"/>
      <c r="C416" s="75"/>
      <c r="D416" s="34"/>
      <c r="E416" s="35"/>
      <c r="F416" s="70"/>
      <c r="H416" s="49"/>
      <c r="I416" s="50"/>
      <c r="J416" s="51"/>
      <c r="K416" s="52"/>
      <c r="L416" s="52"/>
      <c r="M416" s="52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</row>
    <row r="417" spans="1:837" ht="12">
      <c r="A417" s="34"/>
      <c r="B417" s="74"/>
      <c r="C417" s="75"/>
      <c r="D417" s="34"/>
      <c r="E417" s="35"/>
      <c r="F417" s="70"/>
      <c r="H417" s="49"/>
      <c r="I417" s="50"/>
      <c r="J417" s="51"/>
      <c r="K417" s="52"/>
      <c r="L417" s="52"/>
      <c r="M417" s="52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</row>
    <row r="418" spans="1:837" ht="12">
      <c r="A418" s="34"/>
      <c r="B418" s="74"/>
      <c r="C418" s="75"/>
      <c r="D418" s="34"/>
      <c r="E418" s="35"/>
      <c r="F418" s="70"/>
      <c r="H418" s="49"/>
      <c r="I418" s="50"/>
      <c r="J418" s="51"/>
      <c r="K418" s="52"/>
      <c r="L418" s="52"/>
      <c r="M418" s="52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</row>
    <row r="419" spans="1:837" ht="12">
      <c r="A419" s="34"/>
      <c r="B419" s="74"/>
      <c r="C419" s="75"/>
      <c r="D419" s="34"/>
      <c r="E419" s="35"/>
      <c r="F419" s="70"/>
      <c r="H419" s="49"/>
      <c r="I419" s="50"/>
      <c r="J419" s="51"/>
      <c r="K419" s="52"/>
      <c r="L419" s="52"/>
      <c r="M419" s="52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</row>
    <row r="420" spans="1:837" ht="12">
      <c r="A420" s="34"/>
      <c r="B420" s="74"/>
      <c r="C420" s="75"/>
      <c r="D420" s="34"/>
      <c r="E420" s="35"/>
      <c r="F420" s="70"/>
      <c r="H420" s="49"/>
      <c r="I420" s="50"/>
      <c r="J420" s="51"/>
      <c r="K420" s="52"/>
      <c r="L420" s="52"/>
      <c r="M420" s="52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</row>
    <row r="421" spans="1:837" ht="12">
      <c r="A421" s="34"/>
      <c r="B421" s="74"/>
      <c r="C421" s="75"/>
      <c r="D421" s="34"/>
      <c r="E421" s="35"/>
      <c r="F421" s="70"/>
      <c r="H421" s="49"/>
      <c r="I421" s="50"/>
      <c r="J421" s="51"/>
      <c r="K421" s="52"/>
      <c r="L421" s="52"/>
      <c r="M421" s="52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</row>
    <row r="422" spans="1:837" ht="12">
      <c r="A422" s="34"/>
      <c r="B422" s="74"/>
      <c r="C422" s="75"/>
      <c r="D422" s="34"/>
      <c r="E422" s="35"/>
      <c r="F422" s="70"/>
      <c r="H422" s="49"/>
      <c r="I422" s="50"/>
      <c r="J422" s="51"/>
      <c r="K422" s="52"/>
      <c r="L422" s="52"/>
      <c r="M422" s="5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</row>
    <row r="423" spans="1:837" ht="12">
      <c r="A423" s="34"/>
      <c r="B423" s="74"/>
      <c r="C423" s="75"/>
      <c r="D423" s="34"/>
      <c r="E423" s="35"/>
      <c r="F423" s="70"/>
      <c r="H423" s="49"/>
      <c r="I423" s="50"/>
      <c r="J423" s="51"/>
      <c r="K423" s="52"/>
      <c r="L423" s="52"/>
      <c r="M423" s="52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</row>
    <row r="424" spans="1:837" ht="12">
      <c r="A424" s="34"/>
      <c r="B424" s="74"/>
      <c r="C424" s="75"/>
      <c r="D424" s="34"/>
      <c r="E424" s="35"/>
      <c r="F424" s="70"/>
      <c r="H424" s="49"/>
      <c r="I424" s="50"/>
      <c r="J424" s="51"/>
      <c r="K424" s="52"/>
      <c r="L424" s="52"/>
      <c r="M424" s="52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</row>
    <row r="425" spans="1:837" ht="12">
      <c r="A425" s="34"/>
      <c r="B425" s="74"/>
      <c r="C425" s="75"/>
      <c r="D425" s="34"/>
      <c r="E425" s="35"/>
      <c r="F425" s="70"/>
      <c r="H425" s="49"/>
      <c r="I425" s="50"/>
      <c r="J425" s="51"/>
      <c r="K425" s="52"/>
      <c r="L425" s="52"/>
      <c r="M425" s="52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</row>
    <row r="426" spans="1:837" ht="12">
      <c r="A426" s="34"/>
      <c r="B426" s="74"/>
      <c r="C426" s="75"/>
      <c r="D426" s="34"/>
      <c r="E426" s="35"/>
      <c r="F426" s="70"/>
      <c r="H426" s="49"/>
      <c r="I426" s="50"/>
      <c r="J426" s="51"/>
      <c r="K426" s="52"/>
      <c r="L426" s="52"/>
      <c r="M426" s="52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</row>
    <row r="427" spans="1:837" ht="12">
      <c r="A427" s="34"/>
      <c r="B427" s="74"/>
      <c r="C427" s="75"/>
      <c r="D427" s="34"/>
      <c r="E427" s="35"/>
      <c r="F427" s="70"/>
      <c r="H427" s="49"/>
      <c r="I427" s="50"/>
      <c r="J427" s="51"/>
      <c r="K427" s="52"/>
      <c r="L427" s="52"/>
      <c r="M427" s="52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</row>
    <row r="428" spans="1:837" ht="12">
      <c r="A428" s="34"/>
      <c r="B428" s="74"/>
      <c r="C428" s="75"/>
      <c r="D428" s="34"/>
      <c r="E428" s="35"/>
      <c r="F428" s="70"/>
      <c r="H428" s="49"/>
      <c r="I428" s="50"/>
      <c r="J428" s="51"/>
      <c r="K428" s="52"/>
      <c r="L428" s="52"/>
      <c r="M428" s="52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</row>
    <row r="429" spans="1:837" ht="12">
      <c r="A429" s="34"/>
      <c r="B429" s="74"/>
      <c r="C429" s="75"/>
      <c r="D429" s="34"/>
      <c r="E429" s="35"/>
      <c r="F429" s="70"/>
      <c r="H429" s="49"/>
      <c r="I429" s="50"/>
      <c r="J429" s="51"/>
      <c r="K429" s="52"/>
      <c r="L429" s="52"/>
      <c r="M429" s="52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</row>
    <row r="430" spans="1:837" ht="12">
      <c r="A430" s="34"/>
      <c r="B430" s="74"/>
      <c r="C430" s="75"/>
      <c r="D430" s="34"/>
      <c r="E430" s="35"/>
      <c r="F430" s="70"/>
      <c r="H430" s="49"/>
      <c r="I430" s="50"/>
      <c r="J430" s="51"/>
      <c r="K430" s="52"/>
      <c r="L430" s="52"/>
      <c r="M430" s="52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</row>
    <row r="431" spans="1:837" ht="12">
      <c r="A431" s="34"/>
      <c r="B431" s="74"/>
      <c r="C431" s="75"/>
      <c r="D431" s="34"/>
      <c r="E431" s="35"/>
      <c r="F431" s="70"/>
      <c r="H431" s="49"/>
      <c r="I431" s="50"/>
      <c r="J431" s="51"/>
      <c r="K431" s="52"/>
      <c r="L431" s="52"/>
      <c r="M431" s="52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</row>
    <row r="432" spans="1:837" ht="12">
      <c r="A432" s="34"/>
      <c r="B432" s="74"/>
      <c r="C432" s="75"/>
      <c r="D432" s="34"/>
      <c r="E432" s="35"/>
      <c r="F432" s="70"/>
      <c r="H432" s="49"/>
      <c r="I432" s="50"/>
      <c r="J432" s="51"/>
      <c r="K432" s="52"/>
      <c r="L432" s="52"/>
      <c r="M432" s="5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</row>
    <row r="433" spans="1:837" ht="12">
      <c r="A433" s="34"/>
      <c r="B433" s="74"/>
      <c r="C433" s="75"/>
      <c r="D433" s="34"/>
      <c r="E433" s="35"/>
      <c r="F433" s="70"/>
      <c r="H433" s="49"/>
      <c r="I433" s="50"/>
      <c r="J433" s="51"/>
      <c r="K433" s="52"/>
      <c r="L433" s="52"/>
      <c r="M433" s="52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</row>
    <row r="434" spans="1:837" ht="12">
      <c r="A434" s="34"/>
      <c r="B434" s="74"/>
      <c r="C434" s="75"/>
      <c r="D434" s="34"/>
      <c r="E434" s="35"/>
      <c r="F434" s="70"/>
      <c r="H434" s="49"/>
      <c r="I434" s="50"/>
      <c r="J434" s="51"/>
      <c r="K434" s="52"/>
      <c r="L434" s="52"/>
      <c r="M434" s="52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</row>
    <row r="435" spans="1:837" ht="12">
      <c r="A435" s="34"/>
      <c r="B435" s="74"/>
      <c r="C435" s="75"/>
      <c r="D435" s="34"/>
      <c r="E435" s="35"/>
      <c r="F435" s="70"/>
      <c r="H435" s="49"/>
      <c r="I435" s="50"/>
      <c r="J435" s="51"/>
      <c r="K435" s="52"/>
      <c r="L435" s="52"/>
      <c r="M435" s="52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</row>
    <row r="436" spans="1:837" ht="12">
      <c r="A436" s="34"/>
      <c r="B436" s="74"/>
      <c r="C436" s="75"/>
      <c r="D436" s="34"/>
      <c r="E436" s="35"/>
      <c r="F436" s="70"/>
      <c r="H436" s="49"/>
      <c r="I436" s="50"/>
      <c r="J436" s="51"/>
      <c r="K436" s="52"/>
      <c r="L436" s="52"/>
      <c r="M436" s="52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</row>
    <row r="437" spans="1:837" ht="12">
      <c r="A437" s="34"/>
      <c r="B437" s="74"/>
      <c r="C437" s="75"/>
      <c r="D437" s="34"/>
      <c r="E437" s="35"/>
      <c r="F437" s="70"/>
      <c r="H437" s="49"/>
      <c r="I437" s="50"/>
      <c r="J437" s="51"/>
      <c r="K437" s="52"/>
      <c r="L437" s="52"/>
      <c r="M437" s="52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</row>
    <row r="438" spans="1:837" ht="12">
      <c r="A438" s="34"/>
      <c r="B438" s="74"/>
      <c r="C438" s="75"/>
      <c r="D438" s="34"/>
      <c r="E438" s="35"/>
      <c r="F438" s="70"/>
      <c r="H438" s="49"/>
      <c r="I438" s="50"/>
      <c r="J438" s="51"/>
      <c r="K438" s="52"/>
      <c r="L438" s="52"/>
      <c r="M438" s="52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</row>
    <row r="439" spans="1:837" ht="12">
      <c r="A439" s="34"/>
      <c r="B439" s="74"/>
      <c r="C439" s="75"/>
      <c r="D439" s="34"/>
      <c r="E439" s="35"/>
      <c r="F439" s="70"/>
      <c r="H439" s="49"/>
      <c r="I439" s="50"/>
      <c r="J439" s="51"/>
      <c r="K439" s="52"/>
      <c r="L439" s="52"/>
      <c r="M439" s="52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</row>
    <row r="440" spans="1:837" ht="12">
      <c r="A440" s="34"/>
      <c r="B440" s="74"/>
      <c r="C440" s="75"/>
      <c r="D440" s="34"/>
      <c r="E440" s="35"/>
      <c r="F440" s="70"/>
      <c r="H440" s="49"/>
      <c r="I440" s="50"/>
      <c r="J440" s="51"/>
      <c r="K440" s="52"/>
      <c r="L440" s="52"/>
      <c r="M440" s="52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</row>
    <row r="441" spans="1:837" ht="12">
      <c r="A441" s="34"/>
      <c r="B441" s="74"/>
      <c r="C441" s="75"/>
      <c r="D441" s="34"/>
      <c r="E441" s="35"/>
      <c r="F441" s="70"/>
      <c r="H441" s="49"/>
      <c r="I441" s="50"/>
      <c r="J441" s="51"/>
      <c r="K441" s="52"/>
      <c r="L441" s="52"/>
      <c r="M441" s="52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</row>
    <row r="442" spans="1:837" ht="12">
      <c r="A442" s="34"/>
      <c r="B442" s="74"/>
      <c r="C442" s="75"/>
      <c r="D442" s="34"/>
      <c r="E442" s="35"/>
      <c r="F442" s="70"/>
      <c r="H442" s="49"/>
      <c r="I442" s="50"/>
      <c r="J442" s="51"/>
      <c r="K442" s="52"/>
      <c r="L442" s="52"/>
      <c r="M442" s="5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</row>
    <row r="443" spans="1:837" ht="12">
      <c r="A443" s="34"/>
      <c r="B443" s="74"/>
      <c r="C443" s="75"/>
      <c r="D443" s="34"/>
      <c r="E443" s="35"/>
      <c r="F443" s="70"/>
      <c r="H443" s="49"/>
      <c r="I443" s="50"/>
      <c r="J443" s="51"/>
      <c r="K443" s="52"/>
      <c r="L443" s="52"/>
      <c r="M443" s="52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</row>
    <row r="444" spans="1:837" ht="12">
      <c r="A444" s="34"/>
      <c r="B444" s="74"/>
      <c r="C444" s="75"/>
      <c r="D444" s="34"/>
      <c r="E444" s="35"/>
      <c r="F444" s="70"/>
      <c r="H444" s="49"/>
      <c r="I444" s="50"/>
      <c r="J444" s="51"/>
      <c r="K444" s="52"/>
      <c r="L444" s="52"/>
      <c r="M444" s="52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</row>
    <row r="445" spans="1:837" ht="12">
      <c r="A445" s="34"/>
      <c r="B445" s="74"/>
      <c r="C445" s="75"/>
      <c r="D445" s="34"/>
      <c r="E445" s="35"/>
      <c r="F445" s="70"/>
      <c r="H445" s="49"/>
      <c r="I445" s="50"/>
      <c r="J445" s="51"/>
      <c r="K445" s="52"/>
      <c r="L445" s="52"/>
      <c r="M445" s="52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</row>
    <row r="446" spans="1:837" ht="12">
      <c r="A446" s="34"/>
      <c r="B446" s="74"/>
      <c r="C446" s="75"/>
      <c r="D446" s="34"/>
      <c r="E446" s="35"/>
      <c r="F446" s="70"/>
      <c r="H446" s="49"/>
      <c r="I446" s="50"/>
      <c r="J446" s="51"/>
      <c r="K446" s="52"/>
      <c r="L446" s="52"/>
      <c r="M446" s="52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</row>
    <row r="447" spans="1:837" ht="12">
      <c r="A447" s="34"/>
      <c r="B447" s="74"/>
      <c r="C447" s="75"/>
      <c r="D447" s="34"/>
      <c r="E447" s="35"/>
      <c r="F447" s="70"/>
      <c r="H447" s="49"/>
      <c r="I447" s="50"/>
      <c r="J447" s="51"/>
      <c r="K447" s="52"/>
      <c r="L447" s="52"/>
      <c r="M447" s="52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</row>
    <row r="448" spans="1:837" ht="12">
      <c r="A448" s="34"/>
      <c r="B448" s="74"/>
      <c r="C448" s="75"/>
      <c r="D448" s="34"/>
      <c r="E448" s="35"/>
      <c r="F448" s="70"/>
      <c r="H448" s="49"/>
      <c r="I448" s="50"/>
      <c r="J448" s="51"/>
      <c r="K448" s="52"/>
      <c r="L448" s="52"/>
      <c r="M448" s="52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</row>
    <row r="449" spans="1:837" ht="12">
      <c r="A449" s="34"/>
      <c r="B449" s="74"/>
      <c r="C449" s="75"/>
      <c r="D449" s="34"/>
      <c r="E449" s="35"/>
      <c r="F449" s="70"/>
      <c r="H449" s="49"/>
      <c r="I449" s="50"/>
      <c r="J449" s="51"/>
      <c r="K449" s="52"/>
      <c r="L449" s="52"/>
      <c r="M449" s="52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</row>
    <row r="450" spans="1:837" ht="12">
      <c r="A450" s="34"/>
      <c r="B450" s="74"/>
      <c r="C450" s="75"/>
      <c r="D450" s="34"/>
      <c r="E450" s="35"/>
      <c r="F450" s="70"/>
      <c r="H450" s="49"/>
      <c r="I450" s="50"/>
      <c r="J450" s="51"/>
      <c r="K450" s="52"/>
      <c r="L450" s="52"/>
      <c r="M450" s="52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</row>
    <row r="451" spans="1:837" ht="12">
      <c r="A451" s="34"/>
      <c r="B451" s="74"/>
      <c r="C451" s="75"/>
      <c r="D451" s="34"/>
      <c r="E451" s="35"/>
      <c r="F451" s="70"/>
      <c r="H451" s="49"/>
      <c r="I451" s="50"/>
      <c r="J451" s="51"/>
      <c r="K451" s="52"/>
      <c r="L451" s="52"/>
      <c r="M451" s="52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</row>
    <row r="452" spans="1:837" ht="12">
      <c r="A452" s="34"/>
      <c r="B452" s="74"/>
      <c r="C452" s="75"/>
      <c r="D452" s="34"/>
      <c r="E452" s="35"/>
      <c r="F452" s="70"/>
      <c r="H452" s="49"/>
      <c r="I452" s="50"/>
      <c r="J452" s="51"/>
      <c r="K452" s="52"/>
      <c r="L452" s="52"/>
      <c r="M452" s="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</row>
    <row r="453" spans="1:837" ht="12">
      <c r="A453" s="34"/>
      <c r="B453" s="74"/>
      <c r="C453" s="75"/>
      <c r="D453" s="34"/>
      <c r="E453" s="35"/>
      <c r="F453" s="70"/>
      <c r="H453" s="49"/>
      <c r="I453" s="50"/>
      <c r="J453" s="51"/>
      <c r="K453" s="52"/>
      <c r="L453" s="52"/>
      <c r="M453" s="52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</row>
    <row r="454" spans="1:837" ht="12">
      <c r="A454" s="34"/>
      <c r="B454" s="74"/>
      <c r="C454" s="75"/>
      <c r="D454" s="34"/>
      <c r="E454" s="35"/>
      <c r="F454" s="70"/>
      <c r="H454" s="49"/>
      <c r="I454" s="50"/>
      <c r="J454" s="51"/>
      <c r="K454" s="52"/>
      <c r="L454" s="52"/>
      <c r="M454" s="52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</row>
    <row r="455" spans="1:837" ht="12">
      <c r="A455" s="34"/>
      <c r="B455" s="74"/>
      <c r="C455" s="75"/>
      <c r="D455" s="34"/>
      <c r="E455" s="35"/>
      <c r="F455" s="70"/>
      <c r="H455" s="49"/>
      <c r="I455" s="50"/>
      <c r="J455" s="51"/>
      <c r="K455" s="52"/>
      <c r="L455" s="52"/>
      <c r="M455" s="52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</row>
    <row r="456" spans="1:837" ht="12">
      <c r="A456" s="34"/>
      <c r="B456" s="74"/>
      <c r="C456" s="75"/>
      <c r="D456" s="34"/>
      <c r="E456" s="35"/>
      <c r="F456" s="70"/>
      <c r="H456" s="49"/>
      <c r="I456" s="50"/>
      <c r="J456" s="51"/>
      <c r="K456" s="52"/>
      <c r="L456" s="52"/>
      <c r="M456" s="52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</row>
    <row r="457" spans="1:837" ht="12">
      <c r="A457" s="34"/>
      <c r="B457" s="74"/>
      <c r="C457" s="75"/>
      <c r="D457" s="34"/>
      <c r="E457" s="35"/>
      <c r="F457" s="70"/>
      <c r="H457" s="49"/>
      <c r="I457" s="50"/>
      <c r="J457" s="51"/>
      <c r="K457" s="52"/>
      <c r="L457" s="52"/>
      <c r="M457" s="52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</row>
    <row r="458" spans="1:837" ht="12">
      <c r="A458" s="34"/>
      <c r="B458" s="74"/>
      <c r="C458" s="75"/>
      <c r="D458" s="34"/>
      <c r="E458" s="35"/>
      <c r="F458" s="70"/>
      <c r="H458" s="49"/>
      <c r="I458" s="50"/>
      <c r="J458" s="51"/>
      <c r="K458" s="52"/>
      <c r="L458" s="52"/>
      <c r="M458" s="52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</row>
    <row r="459" spans="1:837" ht="12">
      <c r="A459" s="34"/>
      <c r="B459" s="74"/>
      <c r="C459" s="75"/>
      <c r="D459" s="34"/>
      <c r="E459" s="35"/>
      <c r="F459" s="70"/>
      <c r="H459" s="49"/>
      <c r="I459" s="50"/>
      <c r="J459" s="51"/>
      <c r="K459" s="52"/>
      <c r="L459" s="52"/>
      <c r="M459" s="52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</row>
    <row r="460" spans="1:837" ht="12">
      <c r="A460" s="34"/>
      <c r="B460" s="74"/>
      <c r="C460" s="75"/>
      <c r="D460" s="34"/>
      <c r="E460" s="35"/>
      <c r="F460" s="70"/>
      <c r="H460" s="49"/>
      <c r="I460" s="50"/>
      <c r="J460" s="51"/>
      <c r="K460" s="52"/>
      <c r="L460" s="52"/>
      <c r="M460" s="52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</row>
    <row r="461" spans="1:837" ht="12">
      <c r="A461" s="34"/>
      <c r="B461" s="74"/>
      <c r="C461" s="75"/>
      <c r="D461" s="34"/>
      <c r="E461" s="35"/>
      <c r="F461" s="70"/>
      <c r="H461" s="49"/>
      <c r="I461" s="50"/>
      <c r="J461" s="51"/>
      <c r="K461" s="52"/>
      <c r="L461" s="52"/>
      <c r="M461" s="52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</row>
    <row r="462" spans="1:837" ht="12">
      <c r="A462" s="34"/>
      <c r="B462" s="74"/>
      <c r="C462" s="75"/>
      <c r="D462" s="34"/>
      <c r="E462" s="35"/>
      <c r="F462" s="70"/>
      <c r="H462" s="49"/>
      <c r="I462" s="50"/>
      <c r="J462" s="51"/>
      <c r="K462" s="52"/>
      <c r="L462" s="52"/>
      <c r="M462" s="5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</row>
    <row r="463" spans="1:837" ht="12">
      <c r="A463" s="34"/>
      <c r="B463" s="74"/>
      <c r="C463" s="75"/>
      <c r="D463" s="34"/>
      <c r="E463" s="35"/>
      <c r="F463" s="70"/>
      <c r="H463" s="49"/>
      <c r="I463" s="50"/>
      <c r="J463" s="51"/>
      <c r="K463" s="52"/>
      <c r="L463" s="52"/>
      <c r="M463" s="52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</row>
    <row r="464" spans="1:837" ht="12">
      <c r="A464" s="34"/>
      <c r="B464" s="74"/>
      <c r="C464" s="75"/>
      <c r="D464" s="34"/>
      <c r="E464" s="35"/>
      <c r="F464" s="70"/>
      <c r="H464" s="49"/>
      <c r="I464" s="50"/>
      <c r="J464" s="51"/>
      <c r="K464" s="52"/>
      <c r="L464" s="52"/>
      <c r="M464" s="52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</row>
    <row r="465" spans="1:837" ht="12">
      <c r="A465" s="34"/>
      <c r="B465" s="74"/>
      <c r="C465" s="75"/>
      <c r="D465" s="34"/>
      <c r="E465" s="35"/>
      <c r="F465" s="70"/>
      <c r="H465" s="49"/>
      <c r="I465" s="50"/>
      <c r="J465" s="51"/>
      <c r="K465" s="52"/>
      <c r="L465" s="52"/>
      <c r="M465" s="52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</row>
    <row r="466" spans="1:837" ht="12">
      <c r="A466" s="34"/>
      <c r="B466" s="74"/>
      <c r="C466" s="75"/>
      <c r="D466" s="34"/>
      <c r="E466" s="35"/>
      <c r="F466" s="70"/>
      <c r="H466" s="49"/>
      <c r="I466" s="50"/>
      <c r="J466" s="51"/>
      <c r="K466" s="52"/>
      <c r="L466" s="52"/>
      <c r="M466" s="52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</row>
    <row r="467" spans="1:837" ht="12">
      <c r="A467" s="34"/>
      <c r="B467" s="74"/>
      <c r="C467" s="75"/>
      <c r="D467" s="34"/>
      <c r="E467" s="35"/>
      <c r="F467" s="70"/>
      <c r="H467" s="49"/>
      <c r="I467" s="50"/>
      <c r="J467" s="51"/>
      <c r="K467" s="52"/>
      <c r="L467" s="52"/>
      <c r="M467" s="52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</row>
    <row r="468" spans="1:837" ht="12">
      <c r="A468" s="34"/>
      <c r="B468" s="74"/>
      <c r="C468" s="75"/>
      <c r="D468" s="34"/>
      <c r="E468" s="35"/>
      <c r="F468" s="70"/>
      <c r="H468" s="49"/>
      <c r="I468" s="50"/>
      <c r="J468" s="51"/>
      <c r="K468" s="52"/>
      <c r="L468" s="52"/>
      <c r="M468" s="52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</row>
    <row r="469" spans="1:837" ht="12">
      <c r="A469" s="34"/>
      <c r="B469" s="74"/>
      <c r="C469" s="75"/>
      <c r="D469" s="34"/>
      <c r="E469" s="35"/>
      <c r="F469" s="70"/>
      <c r="H469" s="49"/>
      <c r="I469" s="50"/>
      <c r="J469" s="51"/>
      <c r="K469" s="52"/>
      <c r="L469" s="52"/>
      <c r="M469" s="52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</row>
    <row r="470" spans="1:837" ht="12">
      <c r="A470" s="34"/>
      <c r="B470" s="74"/>
      <c r="C470" s="75"/>
      <c r="D470" s="34"/>
      <c r="E470" s="35"/>
      <c r="F470" s="70"/>
      <c r="H470" s="49"/>
      <c r="I470" s="50"/>
      <c r="J470" s="51"/>
      <c r="K470" s="52"/>
      <c r="L470" s="52"/>
      <c r="M470" s="52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</row>
    <row r="471" spans="1:837" ht="12">
      <c r="A471" s="34"/>
      <c r="B471" s="74"/>
      <c r="C471" s="75"/>
      <c r="D471" s="34"/>
      <c r="E471" s="35"/>
      <c r="F471" s="70"/>
      <c r="H471" s="49"/>
      <c r="I471" s="50"/>
      <c r="J471" s="51"/>
      <c r="K471" s="52"/>
      <c r="L471" s="52"/>
      <c r="M471" s="52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</row>
    <row r="472" spans="1:837" ht="12">
      <c r="A472" s="34"/>
      <c r="B472" s="74"/>
      <c r="C472" s="75"/>
      <c r="D472" s="34"/>
      <c r="E472" s="35"/>
      <c r="F472" s="70"/>
      <c r="H472" s="49"/>
      <c r="I472" s="50"/>
      <c r="J472" s="51"/>
      <c r="K472" s="52"/>
      <c r="L472" s="52"/>
      <c r="M472" s="5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</row>
    <row r="473" spans="1:837" ht="12">
      <c r="A473" s="34"/>
      <c r="B473" s="74"/>
      <c r="C473" s="75"/>
      <c r="D473" s="34"/>
      <c r="E473" s="35"/>
      <c r="F473" s="70"/>
      <c r="H473" s="49"/>
      <c r="I473" s="50"/>
      <c r="J473" s="51"/>
      <c r="K473" s="52"/>
      <c r="L473" s="52"/>
      <c r="M473" s="52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</row>
    <row r="474" spans="1:837" ht="12">
      <c r="A474" s="34"/>
      <c r="B474" s="74"/>
      <c r="C474" s="75"/>
      <c r="D474" s="34"/>
      <c r="E474" s="35"/>
      <c r="F474" s="70"/>
      <c r="H474" s="49"/>
      <c r="I474" s="50"/>
      <c r="J474" s="51"/>
      <c r="K474" s="52"/>
      <c r="L474" s="52"/>
      <c r="M474" s="52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</row>
    <row r="475" spans="1:837" ht="12">
      <c r="A475" s="34"/>
      <c r="B475" s="74"/>
      <c r="C475" s="75"/>
      <c r="D475" s="34"/>
      <c r="E475" s="35"/>
      <c r="F475" s="70"/>
      <c r="H475" s="49"/>
      <c r="I475" s="50"/>
      <c r="J475" s="51"/>
      <c r="K475" s="52"/>
      <c r="L475" s="52"/>
      <c r="M475" s="52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</row>
    <row r="476" spans="1:837" ht="12">
      <c r="A476" s="34"/>
      <c r="B476" s="74"/>
      <c r="C476" s="75"/>
      <c r="D476" s="34"/>
      <c r="E476" s="35"/>
      <c r="F476" s="70"/>
      <c r="H476" s="49"/>
      <c r="I476" s="50"/>
      <c r="J476" s="51"/>
      <c r="K476" s="52"/>
      <c r="L476" s="52"/>
      <c r="M476" s="52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</row>
    <row r="477" spans="1:837" ht="12">
      <c r="A477" s="34"/>
      <c r="B477" s="74"/>
      <c r="C477" s="75"/>
      <c r="D477" s="34"/>
      <c r="E477" s="35"/>
      <c r="F477" s="70"/>
      <c r="H477" s="49"/>
      <c r="I477" s="50"/>
      <c r="J477" s="51"/>
      <c r="K477" s="52"/>
      <c r="L477" s="52"/>
      <c r="M477" s="52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</row>
    <row r="478" spans="1:837" ht="12">
      <c r="A478" s="34"/>
      <c r="B478" s="74"/>
      <c r="C478" s="75"/>
      <c r="D478" s="34"/>
      <c r="E478" s="35"/>
      <c r="F478" s="70"/>
      <c r="H478" s="49"/>
      <c r="I478" s="50"/>
      <c r="J478" s="51"/>
      <c r="K478" s="52"/>
      <c r="L478" s="52"/>
      <c r="M478" s="52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</row>
    <row r="479" spans="1:837" ht="12">
      <c r="A479" s="34"/>
      <c r="B479" s="74"/>
      <c r="C479" s="75"/>
      <c r="D479" s="34"/>
      <c r="E479" s="35"/>
      <c r="F479" s="70"/>
      <c r="H479" s="49"/>
      <c r="I479" s="50"/>
      <c r="J479" s="51"/>
      <c r="K479" s="52"/>
      <c r="L479" s="52"/>
      <c r="M479" s="52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</row>
    <row r="480" spans="1:837" ht="12">
      <c r="A480" s="34"/>
      <c r="B480" s="74"/>
      <c r="C480" s="75"/>
      <c r="D480" s="34"/>
      <c r="E480" s="35"/>
      <c r="F480" s="70"/>
      <c r="H480" s="49"/>
      <c r="I480" s="50"/>
      <c r="J480" s="51"/>
      <c r="K480" s="52"/>
      <c r="L480" s="52"/>
      <c r="M480" s="52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</row>
    <row r="481" spans="1:837" ht="12">
      <c r="A481" s="34"/>
      <c r="B481" s="74"/>
      <c r="C481" s="75"/>
      <c r="D481" s="34"/>
      <c r="E481" s="35"/>
      <c r="F481" s="70"/>
      <c r="H481" s="49"/>
      <c r="I481" s="50"/>
      <c r="J481" s="51"/>
      <c r="K481" s="52"/>
      <c r="L481" s="52"/>
      <c r="M481" s="52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</row>
    <row r="482" spans="1:837" ht="12">
      <c r="A482" s="34"/>
      <c r="B482" s="74"/>
      <c r="C482" s="75"/>
      <c r="D482" s="34"/>
      <c r="E482" s="35"/>
      <c r="F482" s="70"/>
      <c r="H482" s="49"/>
      <c r="I482" s="50"/>
      <c r="J482" s="51"/>
      <c r="K482" s="52"/>
      <c r="L482" s="52"/>
      <c r="M482" s="5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</row>
    <row r="483" spans="1:837" ht="12">
      <c r="A483" s="34"/>
      <c r="B483" s="74"/>
      <c r="C483" s="75"/>
      <c r="D483" s="34"/>
      <c r="E483" s="35"/>
      <c r="F483" s="70"/>
      <c r="H483" s="49"/>
      <c r="I483" s="50"/>
      <c r="J483" s="51"/>
      <c r="K483" s="52"/>
      <c r="L483" s="52"/>
      <c r="M483" s="52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</row>
    <row r="484" spans="1:837" ht="12">
      <c r="A484" s="34"/>
      <c r="B484" s="74"/>
      <c r="C484" s="75"/>
      <c r="D484" s="34"/>
      <c r="E484" s="35"/>
      <c r="F484" s="70"/>
      <c r="H484" s="49"/>
      <c r="I484" s="50"/>
      <c r="J484" s="51"/>
      <c r="K484" s="52"/>
      <c r="L484" s="52"/>
      <c r="M484" s="52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</row>
    <row r="485" spans="1:837" ht="12">
      <c r="A485" s="34"/>
      <c r="B485" s="74"/>
      <c r="C485" s="75"/>
      <c r="D485" s="34"/>
      <c r="E485" s="35"/>
      <c r="F485" s="70"/>
      <c r="H485" s="49"/>
      <c r="I485" s="50"/>
      <c r="J485" s="51"/>
      <c r="K485" s="52"/>
      <c r="L485" s="52"/>
      <c r="M485" s="52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</row>
    <row r="486" spans="1:837" ht="12">
      <c r="A486" s="34"/>
      <c r="B486" s="74"/>
      <c r="C486" s="75"/>
      <c r="D486" s="34"/>
      <c r="E486" s="35"/>
      <c r="F486" s="70"/>
      <c r="H486" s="49"/>
      <c r="I486" s="50"/>
      <c r="J486" s="51"/>
      <c r="K486" s="52"/>
      <c r="L486" s="52"/>
      <c r="M486" s="52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</row>
    <row r="487" spans="1:837" ht="12">
      <c r="A487" s="34"/>
      <c r="B487" s="74"/>
      <c r="C487" s="75"/>
      <c r="D487" s="34"/>
      <c r="E487" s="35"/>
      <c r="F487" s="70"/>
      <c r="H487" s="49"/>
      <c r="I487" s="50"/>
      <c r="J487" s="51"/>
      <c r="K487" s="52"/>
      <c r="L487" s="52"/>
      <c r="M487" s="52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</row>
    <row r="488" spans="1:837" ht="12">
      <c r="A488" s="34"/>
      <c r="B488" s="74"/>
      <c r="C488" s="75"/>
      <c r="D488" s="34"/>
      <c r="E488" s="35"/>
      <c r="F488" s="70"/>
      <c r="H488" s="49"/>
      <c r="I488" s="50"/>
      <c r="J488" s="51"/>
      <c r="K488" s="52"/>
      <c r="L488" s="52"/>
      <c r="M488" s="52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</row>
    <row r="489" spans="1:837" ht="12">
      <c r="A489" s="34"/>
      <c r="B489" s="74"/>
      <c r="C489" s="75"/>
      <c r="D489" s="34"/>
      <c r="E489" s="35"/>
      <c r="F489" s="70"/>
      <c r="H489" s="49"/>
      <c r="I489" s="50"/>
      <c r="J489" s="51"/>
      <c r="K489" s="52"/>
      <c r="L489" s="52"/>
      <c r="M489" s="52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</row>
    <row r="490" spans="1:837" ht="12">
      <c r="A490" s="34"/>
      <c r="B490" s="74"/>
      <c r="C490" s="75"/>
      <c r="D490" s="34"/>
      <c r="E490" s="35"/>
      <c r="F490" s="70"/>
      <c r="H490" s="49"/>
      <c r="I490" s="50"/>
      <c r="J490" s="51"/>
      <c r="K490" s="52"/>
      <c r="L490" s="52"/>
      <c r="M490" s="52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</row>
    <row r="491" spans="1:837" ht="12">
      <c r="A491" s="34"/>
      <c r="B491" s="74"/>
      <c r="C491" s="75"/>
      <c r="D491" s="34"/>
      <c r="E491" s="35"/>
      <c r="F491" s="70"/>
      <c r="H491" s="49"/>
      <c r="I491" s="50"/>
      <c r="J491" s="51"/>
      <c r="K491" s="52"/>
      <c r="L491" s="52"/>
      <c r="M491" s="52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</row>
    <row r="492" spans="1:837" ht="12">
      <c r="A492" s="34"/>
      <c r="B492" s="74"/>
      <c r="C492" s="75"/>
      <c r="D492" s="34"/>
      <c r="E492" s="35"/>
      <c r="F492" s="70"/>
      <c r="H492" s="49"/>
      <c r="I492" s="50"/>
      <c r="J492" s="51"/>
      <c r="K492" s="52"/>
      <c r="L492" s="52"/>
      <c r="M492" s="5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</row>
    <row r="493" spans="1:837" ht="12">
      <c r="A493" s="34"/>
      <c r="B493" s="74"/>
      <c r="C493" s="75"/>
      <c r="D493" s="34"/>
      <c r="E493" s="35"/>
      <c r="F493" s="70"/>
      <c r="H493" s="49"/>
      <c r="I493" s="50"/>
      <c r="J493" s="51"/>
      <c r="K493" s="52"/>
      <c r="L493" s="52"/>
      <c r="M493" s="52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</row>
    <row r="494" spans="1:837" ht="12">
      <c r="A494" s="34"/>
      <c r="B494" s="74"/>
      <c r="C494" s="75"/>
      <c r="D494" s="34"/>
      <c r="E494" s="35"/>
      <c r="F494" s="70"/>
      <c r="H494" s="49"/>
      <c r="I494" s="50"/>
      <c r="J494" s="51"/>
      <c r="K494" s="52"/>
      <c r="L494" s="52"/>
      <c r="M494" s="52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</row>
    <row r="495" spans="1:837" ht="12">
      <c r="A495" s="34"/>
      <c r="B495" s="74"/>
      <c r="C495" s="75"/>
      <c r="D495" s="34"/>
      <c r="E495" s="35"/>
      <c r="F495" s="70"/>
      <c r="H495" s="49"/>
      <c r="I495" s="50"/>
      <c r="J495" s="51"/>
      <c r="K495" s="52"/>
      <c r="L495" s="52"/>
      <c r="M495" s="52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</row>
    <row r="496" spans="1:837" ht="12">
      <c r="A496" s="34"/>
      <c r="B496" s="74"/>
      <c r="C496" s="75"/>
      <c r="D496" s="34"/>
      <c r="E496" s="35"/>
      <c r="F496" s="70"/>
      <c r="H496" s="49"/>
      <c r="I496" s="50"/>
      <c r="J496" s="51"/>
      <c r="K496" s="52"/>
      <c r="L496" s="52"/>
      <c r="M496" s="52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</row>
    <row r="497" spans="1:837" ht="12">
      <c r="A497" s="34"/>
      <c r="B497" s="74"/>
      <c r="C497" s="75"/>
      <c r="D497" s="34"/>
      <c r="E497" s="35"/>
      <c r="F497" s="70"/>
      <c r="H497" s="49"/>
      <c r="I497" s="50"/>
      <c r="J497" s="51"/>
      <c r="K497" s="52"/>
      <c r="L497" s="52"/>
      <c r="M497" s="52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</row>
    <row r="498" spans="1:837" ht="12">
      <c r="A498" s="34"/>
      <c r="B498" s="74"/>
      <c r="C498" s="75"/>
      <c r="D498" s="34"/>
      <c r="E498" s="35"/>
      <c r="F498" s="70"/>
      <c r="H498" s="49"/>
      <c r="I498" s="50"/>
      <c r="J498" s="51"/>
      <c r="K498" s="52"/>
      <c r="L498" s="52"/>
      <c r="M498" s="52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</row>
    <row r="499" spans="1:837" ht="12">
      <c r="A499" s="34"/>
      <c r="B499" s="74"/>
      <c r="C499" s="75"/>
      <c r="D499" s="34"/>
      <c r="E499" s="35"/>
      <c r="F499" s="70"/>
      <c r="H499" s="49"/>
      <c r="I499" s="50"/>
      <c r="J499" s="51"/>
      <c r="K499" s="52"/>
      <c r="L499" s="52"/>
      <c r="M499" s="52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</row>
    <row r="500" spans="1:837" ht="12">
      <c r="A500" s="34"/>
      <c r="B500" s="74"/>
      <c r="C500" s="75"/>
      <c r="D500" s="34"/>
      <c r="E500" s="35"/>
      <c r="F500" s="70"/>
      <c r="H500" s="49"/>
      <c r="I500" s="50"/>
      <c r="J500" s="51"/>
      <c r="K500" s="52"/>
      <c r="L500" s="52"/>
      <c r="M500" s="52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</row>
    <row r="501" spans="1:837" ht="12">
      <c r="A501" s="34"/>
      <c r="B501" s="74"/>
      <c r="C501" s="75"/>
      <c r="D501" s="34"/>
      <c r="E501" s="35"/>
      <c r="F501" s="70"/>
      <c r="H501" s="49"/>
      <c r="I501" s="50"/>
      <c r="J501" s="51"/>
      <c r="K501" s="52"/>
      <c r="L501" s="52"/>
      <c r="M501" s="52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</row>
    <row r="502" spans="1:837" ht="12">
      <c r="A502" s="34"/>
      <c r="B502" s="74"/>
      <c r="C502" s="75"/>
      <c r="D502" s="34"/>
      <c r="E502" s="35"/>
      <c r="F502" s="70"/>
      <c r="H502" s="49"/>
      <c r="I502" s="50"/>
      <c r="J502" s="51"/>
      <c r="K502" s="52"/>
      <c r="L502" s="52"/>
      <c r="M502" s="5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</row>
    <row r="503" spans="1:837" ht="12">
      <c r="A503" s="34"/>
      <c r="B503" s="74"/>
      <c r="C503" s="75"/>
      <c r="D503" s="34"/>
      <c r="E503" s="35"/>
      <c r="F503" s="70"/>
      <c r="H503" s="49"/>
      <c r="I503" s="50"/>
      <c r="J503" s="51"/>
      <c r="K503" s="52"/>
      <c r="L503" s="52"/>
      <c r="M503" s="52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</row>
    <row r="504" spans="1:837" ht="12">
      <c r="A504" s="34"/>
      <c r="B504" s="74"/>
      <c r="C504" s="75"/>
      <c r="D504" s="34"/>
      <c r="E504" s="35"/>
      <c r="F504" s="70"/>
      <c r="H504" s="49"/>
      <c r="I504" s="50"/>
      <c r="J504" s="51"/>
      <c r="K504" s="52"/>
      <c r="L504" s="52"/>
      <c r="M504" s="52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</row>
    <row r="505" spans="1:837" ht="12">
      <c r="A505" s="34"/>
      <c r="B505" s="74"/>
      <c r="C505" s="75"/>
      <c r="D505" s="34"/>
      <c r="E505" s="35"/>
      <c r="F505" s="70"/>
      <c r="H505" s="49"/>
      <c r="I505" s="50"/>
      <c r="J505" s="51"/>
      <c r="K505" s="52"/>
      <c r="L505" s="52"/>
      <c r="M505" s="52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</row>
    <row r="506" spans="1:837" ht="12">
      <c r="A506" s="34"/>
      <c r="B506" s="74"/>
      <c r="C506" s="75"/>
      <c r="D506" s="34"/>
      <c r="E506" s="35"/>
      <c r="F506" s="70"/>
      <c r="H506" s="49"/>
      <c r="I506" s="50"/>
      <c r="J506" s="51"/>
      <c r="K506" s="52"/>
      <c r="L506" s="52"/>
      <c r="M506" s="52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</row>
    <row r="507" spans="1:837" ht="12">
      <c r="A507" s="34"/>
      <c r="B507" s="74"/>
      <c r="C507" s="75"/>
      <c r="D507" s="34"/>
      <c r="E507" s="35"/>
      <c r="F507" s="70"/>
      <c r="H507" s="49"/>
      <c r="I507" s="50"/>
      <c r="J507" s="51"/>
      <c r="K507" s="52"/>
      <c r="L507" s="52"/>
      <c r="M507" s="52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</row>
    <row r="508" spans="1:837" ht="12">
      <c r="A508" s="34"/>
      <c r="B508" s="74"/>
      <c r="C508" s="75"/>
      <c r="D508" s="34"/>
      <c r="E508" s="35"/>
      <c r="F508" s="70"/>
      <c r="H508" s="49"/>
      <c r="I508" s="50"/>
      <c r="J508" s="51"/>
      <c r="K508" s="52"/>
      <c r="L508" s="52"/>
      <c r="M508" s="52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</row>
    <row r="509" spans="1:837" ht="12">
      <c r="A509" s="34"/>
      <c r="B509" s="74"/>
      <c r="C509" s="75"/>
      <c r="D509" s="34"/>
      <c r="E509" s="35"/>
      <c r="F509" s="70"/>
      <c r="H509" s="49"/>
      <c r="I509" s="50"/>
      <c r="J509" s="51"/>
      <c r="K509" s="52"/>
      <c r="L509" s="52"/>
      <c r="M509" s="52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</row>
    <row r="510" spans="1:837" ht="12">
      <c r="A510" s="34"/>
      <c r="B510" s="74"/>
      <c r="C510" s="75"/>
      <c r="D510" s="34"/>
      <c r="E510" s="35"/>
      <c r="F510" s="70"/>
      <c r="H510" s="49"/>
      <c r="I510" s="50"/>
      <c r="J510" s="51"/>
      <c r="K510" s="52"/>
      <c r="L510" s="52"/>
      <c r="M510" s="52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</row>
    <row r="511" spans="1:837" ht="12">
      <c r="A511" s="34"/>
      <c r="B511" s="74"/>
      <c r="C511" s="75"/>
      <c r="D511" s="34"/>
      <c r="E511" s="35"/>
      <c r="F511" s="70"/>
      <c r="H511" s="49"/>
      <c r="I511" s="50"/>
      <c r="J511" s="51"/>
      <c r="K511" s="52"/>
      <c r="L511" s="52"/>
      <c r="M511" s="52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</row>
    <row r="512" spans="1:837" ht="12">
      <c r="A512" s="34"/>
      <c r="B512" s="74"/>
      <c r="C512" s="75"/>
      <c r="D512" s="34"/>
      <c r="E512" s="35"/>
      <c r="F512" s="70"/>
      <c r="H512" s="49"/>
      <c r="I512" s="50"/>
      <c r="J512" s="51"/>
      <c r="K512" s="52"/>
      <c r="L512" s="52"/>
      <c r="M512" s="5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</row>
    <row r="513" spans="1:837" ht="12">
      <c r="A513" s="34"/>
      <c r="B513" s="74"/>
      <c r="C513" s="75"/>
      <c r="D513" s="34"/>
      <c r="E513" s="35"/>
      <c r="F513" s="70"/>
      <c r="H513" s="49"/>
      <c r="I513" s="50"/>
      <c r="J513" s="51"/>
      <c r="K513" s="52"/>
      <c r="L513" s="52"/>
      <c r="M513" s="52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</row>
    <row r="514" spans="1:837" ht="12">
      <c r="A514" s="34"/>
      <c r="B514" s="74"/>
      <c r="C514" s="75"/>
      <c r="D514" s="34"/>
      <c r="E514" s="35"/>
      <c r="F514" s="70"/>
      <c r="H514" s="49"/>
      <c r="I514" s="50"/>
      <c r="J514" s="51"/>
      <c r="K514" s="52"/>
      <c r="L514" s="52"/>
      <c r="M514" s="52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</row>
    <row r="515" spans="1:837" ht="12">
      <c r="A515" s="34"/>
      <c r="B515" s="74"/>
      <c r="C515" s="75"/>
      <c r="D515" s="34"/>
      <c r="E515" s="35"/>
      <c r="F515" s="70"/>
      <c r="H515" s="49"/>
      <c r="I515" s="50"/>
      <c r="J515" s="51"/>
      <c r="K515" s="52"/>
      <c r="L515" s="52"/>
      <c r="M515" s="52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</row>
    <row r="516" spans="1:837" ht="12">
      <c r="A516" s="34"/>
      <c r="B516" s="74"/>
      <c r="C516" s="75"/>
      <c r="D516" s="34"/>
      <c r="E516" s="35"/>
      <c r="F516" s="70"/>
      <c r="H516" s="49"/>
      <c r="I516" s="50"/>
      <c r="J516" s="51"/>
      <c r="K516" s="52"/>
      <c r="L516" s="52"/>
      <c r="M516" s="52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</row>
    <row r="517" spans="1:837" ht="12">
      <c r="A517" s="34"/>
      <c r="B517" s="74"/>
      <c r="C517" s="75"/>
      <c r="D517" s="34"/>
      <c r="E517" s="35"/>
      <c r="F517" s="70"/>
      <c r="H517" s="49"/>
      <c r="I517" s="50"/>
      <c r="J517" s="51"/>
      <c r="K517" s="52"/>
      <c r="L517" s="52"/>
      <c r="M517" s="52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</row>
    <row r="518" spans="1:837" ht="12">
      <c r="A518" s="34"/>
      <c r="B518" s="74"/>
      <c r="C518" s="75"/>
      <c r="D518" s="34"/>
      <c r="E518" s="35"/>
      <c r="F518" s="70"/>
      <c r="H518" s="49"/>
      <c r="I518" s="50"/>
      <c r="J518" s="51"/>
      <c r="K518" s="52"/>
      <c r="L518" s="52"/>
      <c r="M518" s="52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</row>
    <row r="519" spans="1:837" ht="12">
      <c r="A519" s="34"/>
      <c r="B519" s="74"/>
      <c r="C519" s="75"/>
      <c r="D519" s="34"/>
      <c r="E519" s="35"/>
      <c r="F519" s="70"/>
      <c r="H519" s="49"/>
      <c r="I519" s="50"/>
      <c r="J519" s="51"/>
      <c r="K519" s="52"/>
      <c r="L519" s="52"/>
      <c r="M519" s="52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</row>
    <row r="520" spans="1:837" ht="12">
      <c r="A520" s="34"/>
      <c r="B520" s="74"/>
      <c r="C520" s="75"/>
      <c r="D520" s="34"/>
      <c r="E520" s="35"/>
      <c r="F520" s="70"/>
      <c r="H520" s="49"/>
      <c r="I520" s="50"/>
      <c r="J520" s="51"/>
      <c r="K520" s="52"/>
      <c r="L520" s="52"/>
      <c r="M520" s="52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</row>
    <row r="521" spans="1:837" ht="12">
      <c r="A521" s="34"/>
      <c r="B521" s="74"/>
      <c r="C521" s="75"/>
      <c r="D521" s="34"/>
      <c r="E521" s="35"/>
      <c r="F521" s="70"/>
      <c r="H521" s="49"/>
      <c r="I521" s="50"/>
      <c r="J521" s="51"/>
      <c r="K521" s="52"/>
      <c r="L521" s="52"/>
      <c r="M521" s="52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</row>
    <row r="522" spans="1:837" ht="12">
      <c r="A522" s="34"/>
      <c r="B522" s="74"/>
      <c r="C522" s="75"/>
      <c r="D522" s="34"/>
      <c r="E522" s="35"/>
      <c r="F522" s="70"/>
      <c r="H522" s="49"/>
      <c r="I522" s="50"/>
      <c r="J522" s="51"/>
      <c r="K522" s="52"/>
      <c r="L522" s="52"/>
      <c r="M522" s="5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</row>
    <row r="523" spans="1:837" ht="12">
      <c r="A523" s="34"/>
      <c r="B523" s="74"/>
      <c r="C523" s="75"/>
      <c r="D523" s="34"/>
      <c r="E523" s="35"/>
      <c r="F523" s="70"/>
      <c r="H523" s="49"/>
      <c r="I523" s="50"/>
      <c r="J523" s="51"/>
      <c r="K523" s="52"/>
      <c r="L523" s="52"/>
      <c r="M523" s="52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</row>
    <row r="524" spans="1:837" ht="12">
      <c r="A524" s="34"/>
      <c r="B524" s="74"/>
      <c r="C524" s="75"/>
      <c r="D524" s="34"/>
      <c r="E524" s="35"/>
      <c r="F524" s="70"/>
      <c r="H524" s="49"/>
      <c r="I524" s="50"/>
      <c r="J524" s="51"/>
      <c r="K524" s="52"/>
      <c r="L524" s="52"/>
      <c r="M524" s="52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</row>
    <row r="525" spans="1:837" ht="12">
      <c r="A525" s="34"/>
      <c r="B525" s="74"/>
      <c r="C525" s="75"/>
      <c r="D525" s="34"/>
      <c r="E525" s="35"/>
      <c r="F525" s="70"/>
      <c r="H525" s="49"/>
      <c r="I525" s="50"/>
      <c r="J525" s="51"/>
      <c r="K525" s="52"/>
      <c r="L525" s="52"/>
      <c r="M525" s="52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</row>
    <row r="526" spans="1:837" ht="12">
      <c r="A526" s="34"/>
      <c r="B526" s="74"/>
      <c r="C526" s="75"/>
      <c r="D526" s="34"/>
      <c r="E526" s="35"/>
      <c r="F526" s="70"/>
      <c r="H526" s="49"/>
      <c r="I526" s="50"/>
      <c r="J526" s="51"/>
      <c r="K526" s="52"/>
      <c r="L526" s="52"/>
      <c r="M526" s="52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</row>
    <row r="527" spans="1:837" ht="12">
      <c r="A527" s="34"/>
      <c r="B527" s="74"/>
      <c r="C527" s="75"/>
      <c r="D527" s="34"/>
      <c r="E527" s="35"/>
      <c r="F527" s="70"/>
      <c r="H527" s="49"/>
      <c r="I527" s="50"/>
      <c r="J527" s="51"/>
      <c r="K527" s="52"/>
      <c r="L527" s="52"/>
      <c r="M527" s="52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</row>
    <row r="528" spans="1:837" ht="12">
      <c r="A528" s="34"/>
      <c r="B528" s="74"/>
      <c r="C528" s="75"/>
      <c r="D528" s="34"/>
      <c r="E528" s="35"/>
      <c r="F528" s="70"/>
      <c r="H528" s="49"/>
      <c r="I528" s="50"/>
      <c r="J528" s="51"/>
      <c r="K528" s="52"/>
      <c r="L528" s="52"/>
      <c r="M528" s="52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</row>
    <row r="529" spans="1:837" ht="12">
      <c r="A529" s="34"/>
      <c r="B529" s="74"/>
      <c r="C529" s="75"/>
      <c r="D529" s="34"/>
      <c r="E529" s="35"/>
      <c r="F529" s="70"/>
      <c r="H529" s="49"/>
      <c r="I529" s="50"/>
      <c r="J529" s="51"/>
      <c r="K529" s="52"/>
      <c r="L529" s="52"/>
      <c r="M529" s="52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</row>
    <row r="530" spans="1:837" ht="12">
      <c r="A530" s="34"/>
      <c r="B530" s="74"/>
      <c r="C530" s="75"/>
      <c r="D530" s="34"/>
      <c r="E530" s="35"/>
      <c r="F530" s="70"/>
      <c r="H530" s="49"/>
      <c r="I530" s="50"/>
      <c r="J530" s="51"/>
      <c r="K530" s="52"/>
      <c r="L530" s="52"/>
      <c r="M530" s="52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</row>
    <row r="531" spans="1:837" ht="12">
      <c r="A531" s="34"/>
      <c r="B531" s="74"/>
      <c r="C531" s="75"/>
      <c r="D531" s="34"/>
      <c r="E531" s="35"/>
      <c r="F531" s="70"/>
      <c r="H531" s="49"/>
      <c r="I531" s="50"/>
      <c r="J531" s="51"/>
      <c r="K531" s="52"/>
      <c r="L531" s="52"/>
      <c r="M531" s="52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</row>
    <row r="532" spans="1:837" ht="12" customHeight="1">
      <c r="A532" s="34"/>
      <c r="B532" s="74"/>
      <c r="C532" s="75"/>
      <c r="D532" s="34"/>
      <c r="E532" s="35"/>
      <c r="F532" s="70"/>
      <c r="H532" s="49"/>
      <c r="I532" s="50"/>
      <c r="J532" s="51"/>
      <c r="K532" s="52"/>
      <c r="L532" s="52"/>
      <c r="M532" s="5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</row>
    <row r="533" spans="1:837" ht="12" customHeight="1">
      <c r="A533" s="34"/>
      <c r="B533" s="74"/>
      <c r="C533" s="75"/>
      <c r="D533" s="34"/>
      <c r="E533" s="35"/>
      <c r="F533" s="70"/>
      <c r="H533" s="49"/>
      <c r="I533" s="50"/>
      <c r="J533" s="51"/>
      <c r="K533" s="52"/>
      <c r="L533" s="52"/>
      <c r="M533" s="52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</row>
    <row r="534" spans="1:837" ht="12" customHeight="1">
      <c r="A534" s="34"/>
      <c r="B534" s="74"/>
      <c r="C534" s="75"/>
      <c r="D534" s="34"/>
      <c r="E534" s="35"/>
      <c r="F534" s="70"/>
      <c r="H534" s="49"/>
      <c r="I534" s="50"/>
      <c r="J534" s="51"/>
      <c r="K534" s="52"/>
      <c r="L534" s="52"/>
      <c r="M534" s="52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</row>
    <row r="535" spans="1:837" ht="12">
      <c r="A535" s="34"/>
      <c r="B535" s="74"/>
      <c r="C535" s="75"/>
      <c r="D535" s="34"/>
      <c r="E535" s="35"/>
      <c r="F535" s="70"/>
      <c r="H535" s="49"/>
      <c r="I535" s="50"/>
      <c r="J535" s="51"/>
      <c r="K535" s="52"/>
      <c r="L535" s="52"/>
      <c r="M535" s="52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</row>
    <row r="536" spans="1:837" ht="12">
      <c r="A536" s="34"/>
      <c r="B536" s="74"/>
      <c r="C536" s="75"/>
      <c r="D536" s="34"/>
      <c r="E536" s="35"/>
      <c r="F536" s="70"/>
      <c r="H536" s="49"/>
      <c r="I536" s="50"/>
      <c r="J536" s="51"/>
      <c r="K536" s="52"/>
      <c r="L536" s="52"/>
      <c r="M536" s="52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</row>
    <row r="537" spans="1:837" ht="12">
      <c r="A537" s="34"/>
      <c r="B537" s="74"/>
      <c r="C537" s="75"/>
      <c r="D537" s="34"/>
      <c r="E537" s="35"/>
      <c r="F537" s="70"/>
      <c r="H537" s="49"/>
      <c r="I537" s="50"/>
      <c r="J537" s="51"/>
      <c r="K537" s="52"/>
      <c r="L537" s="52"/>
      <c r="M537" s="52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</row>
    <row r="538" spans="1:837" ht="12">
      <c r="A538" s="34"/>
      <c r="B538" s="74"/>
      <c r="C538" s="75"/>
      <c r="D538" s="34"/>
      <c r="E538" s="35"/>
      <c r="F538" s="70"/>
      <c r="H538" s="49"/>
      <c r="I538" s="50"/>
      <c r="J538" s="51"/>
      <c r="K538" s="52"/>
      <c r="L538" s="52"/>
      <c r="M538" s="52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</row>
    <row r="539" spans="1:837" ht="12">
      <c r="A539" s="34"/>
      <c r="B539" s="74"/>
      <c r="C539" s="75"/>
      <c r="D539" s="34"/>
      <c r="E539" s="35"/>
      <c r="F539" s="70"/>
      <c r="H539" s="49"/>
      <c r="I539" s="50"/>
      <c r="J539" s="51"/>
      <c r="K539" s="52"/>
      <c r="L539" s="52"/>
      <c r="M539" s="52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</row>
    <row r="540" spans="1:837" ht="12">
      <c r="A540" s="34"/>
      <c r="B540" s="74"/>
      <c r="C540" s="75"/>
      <c r="D540" s="34"/>
      <c r="E540" s="35"/>
      <c r="F540" s="70"/>
      <c r="H540" s="49"/>
      <c r="I540" s="50"/>
      <c r="J540" s="51"/>
      <c r="K540" s="52"/>
      <c r="L540" s="52"/>
      <c r="M540" s="52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</row>
    <row r="541" spans="1:837" ht="12">
      <c r="A541" s="34"/>
      <c r="B541" s="74"/>
      <c r="C541" s="75"/>
      <c r="D541" s="34"/>
      <c r="E541" s="35"/>
      <c r="F541" s="70"/>
      <c r="H541" s="49"/>
      <c r="I541" s="50"/>
      <c r="J541" s="51"/>
      <c r="K541" s="52"/>
      <c r="L541" s="52"/>
      <c r="M541" s="52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</row>
    <row r="542" spans="1:837" ht="12">
      <c r="A542" s="34"/>
      <c r="B542" s="74"/>
      <c r="C542" s="75"/>
      <c r="D542" s="34"/>
      <c r="E542" s="35"/>
      <c r="F542" s="70"/>
      <c r="H542" s="49"/>
      <c r="I542" s="50"/>
      <c r="J542" s="51"/>
      <c r="K542" s="52"/>
      <c r="L542" s="52"/>
      <c r="M542" s="5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</row>
    <row r="543" spans="1:837" ht="12">
      <c r="A543" s="34"/>
      <c r="B543" s="74"/>
      <c r="C543" s="75"/>
      <c r="D543" s="34"/>
      <c r="E543" s="35"/>
      <c r="F543" s="70"/>
      <c r="H543" s="49"/>
      <c r="I543" s="50"/>
      <c r="J543" s="51"/>
      <c r="K543" s="52"/>
      <c r="L543" s="52"/>
      <c r="M543" s="52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</row>
    <row r="544" spans="1:837" ht="12">
      <c r="A544" s="34"/>
      <c r="B544" s="74"/>
      <c r="C544" s="75"/>
      <c r="D544" s="34"/>
      <c r="E544" s="35"/>
      <c r="F544" s="70"/>
      <c r="H544" s="49"/>
      <c r="I544" s="50"/>
      <c r="J544" s="51"/>
      <c r="K544" s="52"/>
      <c r="L544" s="52"/>
      <c r="M544" s="52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</row>
    <row r="545" spans="1:837" ht="12">
      <c r="A545" s="34"/>
      <c r="B545" s="74"/>
      <c r="C545" s="75"/>
      <c r="D545" s="34"/>
      <c r="E545" s="35"/>
      <c r="F545" s="70"/>
      <c r="H545" s="49"/>
      <c r="I545" s="50"/>
      <c r="J545" s="51"/>
      <c r="K545" s="52"/>
      <c r="L545" s="52"/>
      <c r="M545" s="52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</row>
    <row r="546" spans="1:837" ht="12">
      <c r="A546" s="34"/>
      <c r="B546" s="74"/>
      <c r="C546" s="75"/>
      <c r="D546" s="34"/>
      <c r="E546" s="35"/>
      <c r="F546" s="70"/>
      <c r="H546" s="49"/>
      <c r="I546" s="50"/>
      <c r="J546" s="51"/>
      <c r="K546" s="52"/>
      <c r="L546" s="52"/>
      <c r="M546" s="52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</row>
    <row r="547" spans="1:837" ht="12">
      <c r="A547" s="34"/>
      <c r="B547" s="74"/>
      <c r="C547" s="75"/>
      <c r="D547" s="34"/>
      <c r="E547" s="35"/>
      <c r="F547" s="70"/>
      <c r="H547" s="49"/>
      <c r="I547" s="50"/>
      <c r="J547" s="51"/>
      <c r="K547" s="52"/>
      <c r="L547" s="52"/>
      <c r="M547" s="52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</row>
    <row r="548" spans="1:837" ht="12">
      <c r="A548" s="34"/>
      <c r="B548" s="74"/>
      <c r="C548" s="75"/>
      <c r="D548" s="34"/>
      <c r="E548" s="35"/>
      <c r="F548" s="70"/>
      <c r="H548" s="49"/>
      <c r="I548" s="50"/>
      <c r="J548" s="51"/>
      <c r="K548" s="52"/>
      <c r="L548" s="52"/>
      <c r="M548" s="52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</row>
    <row r="549" spans="1:837" ht="12">
      <c r="A549" s="34"/>
      <c r="B549" s="74"/>
      <c r="C549" s="75"/>
      <c r="D549" s="34"/>
      <c r="E549" s="35"/>
      <c r="F549" s="70"/>
      <c r="H549" s="49"/>
      <c r="I549" s="50"/>
      <c r="J549" s="51"/>
      <c r="K549" s="52"/>
      <c r="L549" s="52"/>
      <c r="M549" s="52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</row>
    <row r="550" spans="1:837" ht="12">
      <c r="A550" s="34"/>
      <c r="B550" s="74"/>
      <c r="C550" s="75"/>
      <c r="D550" s="34"/>
      <c r="E550" s="35"/>
      <c r="F550" s="70"/>
      <c r="H550" s="49"/>
      <c r="I550" s="50"/>
      <c r="J550" s="51"/>
      <c r="K550" s="52"/>
      <c r="L550" s="52"/>
      <c r="M550" s="52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</row>
    <row r="551" spans="1:837" ht="12">
      <c r="A551" s="34"/>
      <c r="B551" s="74"/>
      <c r="C551" s="75"/>
      <c r="D551" s="34"/>
      <c r="E551" s="35"/>
      <c r="F551" s="70"/>
      <c r="H551" s="49"/>
      <c r="I551" s="50"/>
      <c r="J551" s="51"/>
      <c r="K551" s="52"/>
      <c r="L551" s="52"/>
      <c r="M551" s="52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</row>
    <row r="552" spans="1:837" ht="12">
      <c r="A552" s="34"/>
      <c r="B552" s="74"/>
      <c r="C552" s="75"/>
      <c r="D552" s="34"/>
      <c r="E552" s="35"/>
      <c r="F552" s="70"/>
      <c r="H552" s="49"/>
      <c r="I552" s="50"/>
      <c r="J552" s="51"/>
      <c r="K552" s="52"/>
      <c r="L552" s="52"/>
      <c r="M552" s="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</row>
    <row r="553" spans="1:837" ht="12">
      <c r="A553" s="34"/>
      <c r="B553" s="74"/>
      <c r="C553" s="75"/>
      <c r="D553" s="34"/>
      <c r="E553" s="35"/>
      <c r="F553" s="70"/>
      <c r="H553" s="49"/>
      <c r="I553" s="50"/>
      <c r="J553" s="51"/>
      <c r="K553" s="52"/>
      <c r="L553" s="52"/>
      <c r="M553" s="52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</row>
    <row r="554" spans="1:837" ht="12">
      <c r="A554" s="34"/>
      <c r="B554" s="74"/>
      <c r="C554" s="75"/>
      <c r="D554" s="34"/>
      <c r="E554" s="35"/>
      <c r="F554" s="70"/>
      <c r="H554" s="49"/>
      <c r="I554" s="50"/>
      <c r="J554" s="51"/>
      <c r="K554" s="52"/>
      <c r="L554" s="52"/>
      <c r="M554" s="52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</row>
    <row r="555" spans="1:837" ht="12">
      <c r="A555" s="34"/>
      <c r="B555" s="74"/>
      <c r="C555" s="75"/>
      <c r="D555" s="34"/>
      <c r="E555" s="35"/>
      <c r="F555" s="70"/>
      <c r="H555" s="49"/>
      <c r="I555" s="50"/>
      <c r="J555" s="51"/>
      <c r="K555" s="52"/>
      <c r="L555" s="52"/>
      <c r="M555" s="52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</row>
    <row r="556" spans="1:837" ht="12">
      <c r="A556" s="34"/>
      <c r="B556" s="74"/>
      <c r="C556" s="75"/>
      <c r="D556" s="34"/>
      <c r="E556" s="35"/>
      <c r="F556" s="70"/>
      <c r="H556" s="49"/>
      <c r="I556" s="50"/>
      <c r="J556" s="51"/>
      <c r="K556" s="52"/>
      <c r="L556" s="52"/>
      <c r="M556" s="52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</row>
    <row r="557" spans="1:837" ht="12">
      <c r="A557" s="34"/>
      <c r="B557" s="74"/>
      <c r="C557" s="75"/>
      <c r="D557" s="34"/>
      <c r="E557" s="35"/>
      <c r="F557" s="70"/>
      <c r="H557" s="49"/>
      <c r="I557" s="50"/>
      <c r="J557" s="51"/>
      <c r="K557" s="52"/>
      <c r="L557" s="52"/>
      <c r="M557" s="52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</row>
    <row r="558" spans="1:837" ht="12">
      <c r="A558" s="34"/>
      <c r="B558" s="74"/>
      <c r="C558" s="75"/>
      <c r="D558" s="34"/>
      <c r="E558" s="35"/>
      <c r="F558" s="70"/>
      <c r="H558" s="49"/>
      <c r="I558" s="50"/>
      <c r="J558" s="51"/>
      <c r="K558" s="52"/>
      <c r="L558" s="52"/>
      <c r="M558" s="52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</row>
    <row r="559" spans="1:837" ht="12">
      <c r="A559" s="34"/>
      <c r="B559" s="74"/>
      <c r="C559" s="75"/>
      <c r="D559" s="34"/>
      <c r="E559" s="35"/>
      <c r="F559" s="70"/>
      <c r="H559" s="49"/>
      <c r="I559" s="50"/>
      <c r="J559" s="51"/>
      <c r="K559" s="52"/>
      <c r="L559" s="52"/>
      <c r="M559" s="52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</row>
    <row r="560" spans="1:837" ht="12">
      <c r="A560" s="34"/>
      <c r="B560" s="74"/>
      <c r="C560" s="75"/>
      <c r="D560" s="34"/>
      <c r="E560" s="35"/>
      <c r="F560" s="70"/>
      <c r="H560" s="49"/>
      <c r="I560" s="50"/>
      <c r="J560" s="51"/>
      <c r="K560" s="52"/>
      <c r="L560" s="52"/>
      <c r="M560" s="52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</row>
    <row r="561" spans="1:837" ht="12">
      <c r="A561" s="34"/>
      <c r="B561" s="74"/>
      <c r="C561" s="75"/>
      <c r="D561" s="34"/>
      <c r="E561" s="35"/>
      <c r="F561" s="70"/>
      <c r="H561" s="49"/>
      <c r="I561" s="50"/>
      <c r="J561" s="51"/>
      <c r="K561" s="52"/>
      <c r="L561" s="52"/>
      <c r="M561" s="52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</row>
    <row r="562" spans="1:837" ht="12">
      <c r="A562" s="34"/>
      <c r="B562" s="74"/>
      <c r="C562" s="75"/>
      <c r="D562" s="34"/>
      <c r="E562" s="35"/>
      <c r="F562" s="70"/>
      <c r="H562" s="49"/>
      <c r="I562" s="50"/>
      <c r="J562" s="51"/>
      <c r="K562" s="52"/>
      <c r="L562" s="52"/>
      <c r="M562" s="5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</row>
    <row r="563" spans="1:837" ht="12">
      <c r="A563" s="34"/>
      <c r="B563" s="74"/>
      <c r="C563" s="75"/>
      <c r="D563" s="34"/>
      <c r="E563" s="35"/>
      <c r="F563" s="70"/>
      <c r="H563" s="49"/>
      <c r="I563" s="50"/>
      <c r="J563" s="51"/>
      <c r="K563" s="52"/>
      <c r="L563" s="52"/>
      <c r="M563" s="52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</row>
    <row r="564" spans="1:837" ht="12">
      <c r="A564" s="34"/>
      <c r="B564" s="74"/>
      <c r="C564" s="75"/>
      <c r="D564" s="34"/>
      <c r="E564" s="35"/>
      <c r="F564" s="70"/>
      <c r="H564" s="49"/>
      <c r="I564" s="50"/>
      <c r="J564" s="51"/>
      <c r="K564" s="52"/>
      <c r="L564" s="52"/>
      <c r="M564" s="52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</row>
    <row r="565" spans="1:837" ht="12">
      <c r="A565" s="34"/>
      <c r="B565" s="74"/>
      <c r="C565" s="75"/>
      <c r="D565" s="34"/>
      <c r="E565" s="35"/>
      <c r="F565" s="70"/>
      <c r="H565" s="49"/>
      <c r="I565" s="50"/>
      <c r="J565" s="51"/>
      <c r="K565" s="52"/>
      <c r="L565" s="52"/>
      <c r="M565" s="52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</row>
    <row r="566" spans="1:837" ht="12">
      <c r="A566" s="34"/>
      <c r="B566" s="74"/>
      <c r="C566" s="75"/>
      <c r="D566" s="34"/>
      <c r="E566" s="35"/>
      <c r="F566" s="70"/>
      <c r="H566" s="49"/>
      <c r="I566" s="50"/>
      <c r="J566" s="51"/>
      <c r="K566" s="52"/>
      <c r="L566" s="52"/>
      <c r="M566" s="52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</row>
    <row r="567" spans="1:837" ht="12">
      <c r="A567" s="34"/>
      <c r="B567" s="74"/>
      <c r="C567" s="75"/>
      <c r="D567" s="34"/>
      <c r="E567" s="35"/>
      <c r="F567" s="70"/>
      <c r="H567" s="49"/>
      <c r="I567" s="50"/>
      <c r="J567" s="51"/>
      <c r="K567" s="52"/>
      <c r="L567" s="52"/>
      <c r="M567" s="52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</row>
    <row r="568" spans="1:837" ht="12">
      <c r="A568" s="34"/>
      <c r="B568" s="74"/>
      <c r="C568" s="75"/>
      <c r="D568" s="34"/>
      <c r="E568" s="35"/>
      <c r="F568" s="70"/>
      <c r="H568" s="49"/>
      <c r="I568" s="50"/>
      <c r="J568" s="51"/>
      <c r="K568" s="52"/>
      <c r="L568" s="52"/>
      <c r="M568" s="52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</row>
    <row r="569" spans="1:837" ht="12">
      <c r="A569" s="34"/>
      <c r="B569" s="74"/>
      <c r="C569" s="75"/>
      <c r="D569" s="34"/>
      <c r="E569" s="35"/>
      <c r="F569" s="70"/>
      <c r="H569" s="49"/>
      <c r="I569" s="50"/>
      <c r="J569" s="51"/>
      <c r="K569" s="52"/>
      <c r="L569" s="52"/>
      <c r="M569" s="52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</row>
    <row r="570" spans="1:837" ht="12">
      <c r="A570" s="34"/>
      <c r="B570" s="74"/>
      <c r="C570" s="75"/>
      <c r="D570" s="34"/>
      <c r="E570" s="35"/>
      <c r="F570" s="70"/>
      <c r="H570" s="49"/>
      <c r="I570" s="50"/>
      <c r="J570" s="51"/>
      <c r="K570" s="52"/>
      <c r="L570" s="52"/>
      <c r="M570" s="52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</row>
    <row r="571" spans="1:837" ht="12">
      <c r="A571" s="34"/>
      <c r="B571" s="74"/>
      <c r="C571" s="75"/>
      <c r="D571" s="34"/>
      <c r="E571" s="35"/>
      <c r="F571" s="70"/>
      <c r="H571" s="49"/>
      <c r="I571" s="50"/>
      <c r="J571" s="51"/>
      <c r="K571" s="52"/>
      <c r="L571" s="52"/>
      <c r="M571" s="52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</row>
    <row r="572" spans="1:837" ht="12">
      <c r="A572" s="34"/>
      <c r="B572" s="74"/>
      <c r="C572" s="75"/>
      <c r="D572" s="34"/>
      <c r="E572" s="35"/>
      <c r="F572" s="70"/>
      <c r="H572" s="49"/>
      <c r="I572" s="50"/>
      <c r="J572" s="51"/>
      <c r="K572" s="52"/>
      <c r="L572" s="52"/>
      <c r="M572" s="5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</row>
    <row r="573" spans="1:837" ht="12">
      <c r="A573" s="34"/>
      <c r="B573" s="74"/>
      <c r="C573" s="75"/>
      <c r="D573" s="34"/>
      <c r="E573" s="35"/>
      <c r="F573" s="70"/>
      <c r="H573" s="49"/>
      <c r="I573" s="50"/>
      <c r="J573" s="51"/>
      <c r="K573" s="52"/>
      <c r="L573" s="52"/>
      <c r="M573" s="52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</row>
    <row r="574" spans="1:837" ht="12">
      <c r="A574" s="34"/>
      <c r="B574" s="74"/>
      <c r="C574" s="75"/>
      <c r="D574" s="34"/>
      <c r="E574" s="35"/>
      <c r="F574" s="70"/>
      <c r="H574" s="49"/>
      <c r="I574" s="50"/>
      <c r="J574" s="51"/>
      <c r="K574" s="52"/>
      <c r="L574" s="52"/>
      <c r="M574" s="52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</row>
    <row r="575" spans="1:837" ht="12">
      <c r="A575" s="34"/>
      <c r="B575" s="74"/>
      <c r="C575" s="75"/>
      <c r="D575" s="34"/>
      <c r="E575" s="35"/>
      <c r="F575" s="70"/>
      <c r="H575" s="49"/>
      <c r="I575" s="50"/>
      <c r="J575" s="51"/>
      <c r="K575" s="52"/>
      <c r="L575" s="52"/>
      <c r="M575" s="52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</row>
    <row r="576" spans="1:837" ht="12">
      <c r="A576" s="34"/>
      <c r="B576" s="74"/>
      <c r="C576" s="75"/>
      <c r="D576" s="34"/>
      <c r="E576" s="35"/>
      <c r="F576" s="70"/>
      <c r="H576" s="49"/>
      <c r="I576" s="50"/>
      <c r="J576" s="51"/>
      <c r="K576" s="52"/>
      <c r="L576" s="52"/>
      <c r="M576" s="52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</row>
    <row r="577" spans="1:837" ht="12">
      <c r="A577" s="34"/>
      <c r="B577" s="74"/>
      <c r="C577" s="75"/>
      <c r="D577" s="34"/>
      <c r="E577" s="35"/>
      <c r="F577" s="70"/>
      <c r="H577" s="49"/>
      <c r="I577" s="50"/>
      <c r="J577" s="51"/>
      <c r="K577" s="52"/>
      <c r="L577" s="52"/>
      <c r="M577" s="52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</row>
    <row r="578" spans="1:837" ht="12">
      <c r="A578" s="34"/>
      <c r="B578" s="74"/>
      <c r="C578" s="75"/>
      <c r="D578" s="34"/>
      <c r="E578" s="35"/>
      <c r="F578" s="70"/>
      <c r="H578" s="49"/>
      <c r="I578" s="50"/>
      <c r="J578" s="51"/>
      <c r="K578" s="52"/>
      <c r="L578" s="52"/>
      <c r="M578" s="52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</row>
    <row r="579" spans="1:837" ht="12">
      <c r="A579" s="34"/>
      <c r="B579" s="74"/>
      <c r="C579" s="75"/>
      <c r="D579" s="34"/>
      <c r="E579" s="35"/>
      <c r="F579" s="70"/>
      <c r="H579" s="49"/>
      <c r="I579" s="50"/>
      <c r="J579" s="51"/>
      <c r="K579" s="52"/>
      <c r="L579" s="52"/>
      <c r="M579" s="52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</row>
    <row r="580" spans="1:837" ht="12">
      <c r="A580" s="34"/>
      <c r="B580" s="74"/>
      <c r="C580" s="75"/>
      <c r="D580" s="34"/>
      <c r="E580" s="35"/>
      <c r="F580" s="70"/>
      <c r="H580" s="49"/>
      <c r="I580" s="50"/>
      <c r="J580" s="51"/>
      <c r="K580" s="52"/>
      <c r="L580" s="52"/>
      <c r="M580" s="52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</row>
    <row r="581" spans="1:837" ht="12">
      <c r="A581" s="34"/>
      <c r="B581" s="74"/>
      <c r="C581" s="75"/>
      <c r="D581" s="34"/>
      <c r="E581" s="35"/>
      <c r="F581" s="70"/>
      <c r="H581" s="49"/>
      <c r="I581" s="50"/>
      <c r="J581" s="51"/>
      <c r="K581" s="52"/>
      <c r="L581" s="52"/>
      <c r="M581" s="52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</row>
    <row r="582" spans="1:837" ht="12">
      <c r="A582" s="34"/>
      <c r="B582" s="74"/>
      <c r="C582" s="75"/>
      <c r="D582" s="34"/>
      <c r="E582" s="35"/>
      <c r="F582" s="70"/>
      <c r="H582" s="49"/>
      <c r="I582" s="50"/>
      <c r="J582" s="51"/>
      <c r="K582" s="52"/>
      <c r="L582" s="52"/>
      <c r="M582" s="5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</row>
    <row r="583" spans="1:837" ht="12">
      <c r="A583" s="34"/>
      <c r="B583" s="74"/>
      <c r="C583" s="75"/>
      <c r="D583" s="34"/>
      <c r="E583" s="35"/>
      <c r="F583" s="70"/>
      <c r="H583" s="49"/>
      <c r="I583" s="50"/>
      <c r="J583" s="51"/>
      <c r="K583" s="52"/>
      <c r="L583" s="52"/>
      <c r="M583" s="52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</row>
    <row r="584" spans="1:837" ht="12">
      <c r="A584" s="34"/>
      <c r="B584" s="74"/>
      <c r="C584" s="75"/>
      <c r="D584" s="34"/>
      <c r="E584" s="35"/>
      <c r="F584" s="70"/>
      <c r="H584" s="49"/>
      <c r="I584" s="50"/>
      <c r="J584" s="51"/>
      <c r="K584" s="52"/>
      <c r="L584" s="52"/>
      <c r="M584" s="52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</row>
    <row r="585" spans="1:837" ht="12">
      <c r="A585" s="34"/>
      <c r="B585" s="74"/>
      <c r="C585" s="75"/>
      <c r="D585" s="34"/>
      <c r="E585" s="35"/>
      <c r="F585" s="70"/>
      <c r="H585" s="49"/>
      <c r="I585" s="50"/>
      <c r="J585" s="51"/>
      <c r="K585" s="52"/>
      <c r="L585" s="52"/>
      <c r="M585" s="52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</row>
    <row r="586" spans="1:837" ht="12">
      <c r="A586" s="34"/>
      <c r="B586" s="74"/>
      <c r="C586" s="75"/>
      <c r="D586" s="34"/>
      <c r="E586" s="35"/>
      <c r="F586" s="70"/>
      <c r="H586" s="49"/>
      <c r="I586" s="50"/>
      <c r="J586" s="51"/>
      <c r="K586" s="52"/>
      <c r="L586" s="52"/>
      <c r="M586" s="52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</row>
    <row r="587" spans="1:837" ht="12">
      <c r="A587" s="34"/>
      <c r="B587" s="74"/>
      <c r="C587" s="75"/>
      <c r="D587" s="34"/>
      <c r="E587" s="35"/>
      <c r="F587" s="70"/>
      <c r="H587" s="49"/>
      <c r="I587" s="50"/>
      <c r="J587" s="51"/>
      <c r="K587" s="52"/>
      <c r="L587" s="52"/>
      <c r="M587" s="52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</row>
    <row r="588" spans="1:837" ht="12">
      <c r="A588" s="34"/>
      <c r="B588" s="74"/>
      <c r="C588" s="75"/>
      <c r="D588" s="34"/>
      <c r="E588" s="35"/>
      <c r="F588" s="70"/>
      <c r="H588" s="49"/>
      <c r="I588" s="50"/>
      <c r="J588" s="51"/>
      <c r="K588" s="52"/>
      <c r="L588" s="52"/>
      <c r="M588" s="52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</row>
    <row r="589" spans="1:837" ht="12">
      <c r="A589" s="34"/>
      <c r="B589" s="74"/>
      <c r="C589" s="75"/>
      <c r="D589" s="34"/>
      <c r="E589" s="35"/>
      <c r="F589" s="70"/>
      <c r="H589" s="49"/>
      <c r="I589" s="50"/>
      <c r="J589" s="51"/>
      <c r="K589" s="52"/>
      <c r="L589" s="52"/>
      <c r="M589" s="52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</row>
    <row r="590" spans="1:837" ht="12">
      <c r="A590" s="34"/>
      <c r="B590" s="74"/>
      <c r="C590" s="75"/>
      <c r="D590" s="34"/>
      <c r="E590" s="35"/>
      <c r="F590" s="70"/>
      <c r="H590" s="49"/>
      <c r="I590" s="50"/>
      <c r="J590" s="51"/>
      <c r="K590" s="52"/>
      <c r="L590" s="52"/>
      <c r="M590" s="52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</row>
    <row r="591" spans="1:837" ht="12">
      <c r="A591" s="34"/>
      <c r="B591" s="74"/>
      <c r="C591" s="75"/>
      <c r="D591" s="34"/>
      <c r="E591" s="35"/>
      <c r="F591" s="70"/>
      <c r="H591" s="49"/>
      <c r="I591" s="50"/>
      <c r="J591" s="51"/>
      <c r="K591" s="52"/>
      <c r="L591" s="52"/>
      <c r="M591" s="52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</row>
    <row r="592" spans="1:837" ht="12">
      <c r="A592" s="34"/>
      <c r="B592" s="74"/>
      <c r="C592" s="75"/>
      <c r="D592" s="34"/>
      <c r="E592" s="35"/>
      <c r="F592" s="70"/>
      <c r="H592" s="49"/>
      <c r="I592" s="50"/>
      <c r="J592" s="51"/>
      <c r="K592" s="52"/>
      <c r="L592" s="52"/>
      <c r="M592" s="5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</row>
    <row r="593" spans="1:837" ht="12">
      <c r="A593" s="34"/>
      <c r="B593" s="74"/>
      <c r="C593" s="75"/>
      <c r="D593" s="34"/>
      <c r="E593" s="35"/>
      <c r="F593" s="70"/>
      <c r="H593" s="49"/>
      <c r="I593" s="50"/>
      <c r="J593" s="51"/>
      <c r="K593" s="52"/>
      <c r="L593" s="52"/>
      <c r="M593" s="52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</row>
    <row r="594" spans="1:837" ht="12">
      <c r="A594" s="34"/>
      <c r="B594" s="74"/>
      <c r="C594" s="75"/>
      <c r="D594" s="34"/>
      <c r="E594" s="35"/>
      <c r="F594" s="70"/>
      <c r="H594" s="49"/>
      <c r="I594" s="50"/>
      <c r="J594" s="51"/>
      <c r="K594" s="52"/>
      <c r="L594" s="52"/>
      <c r="M594" s="52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</row>
    <row r="595" spans="1:837" ht="12">
      <c r="A595" s="34"/>
      <c r="B595" s="74"/>
      <c r="C595" s="75"/>
      <c r="D595" s="34"/>
      <c r="E595" s="35"/>
      <c r="F595" s="70"/>
      <c r="H595" s="49"/>
      <c r="I595" s="50"/>
      <c r="J595" s="51"/>
      <c r="K595" s="52"/>
      <c r="L595" s="52"/>
      <c r="M595" s="52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</row>
    <row r="596" spans="1:837" ht="12">
      <c r="A596" s="34"/>
      <c r="B596" s="74"/>
      <c r="C596" s="75"/>
      <c r="D596" s="34"/>
      <c r="E596" s="35"/>
      <c r="F596" s="70"/>
      <c r="H596" s="49"/>
      <c r="I596" s="50"/>
      <c r="J596" s="51"/>
      <c r="K596" s="52"/>
      <c r="L596" s="52"/>
      <c r="M596" s="52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</row>
    <row r="597" spans="1:837" ht="12">
      <c r="A597" s="34"/>
      <c r="B597" s="74"/>
      <c r="C597" s="75"/>
      <c r="D597" s="34"/>
      <c r="E597" s="35"/>
      <c r="F597" s="70"/>
      <c r="H597" s="49"/>
      <c r="I597" s="50"/>
      <c r="J597" s="51"/>
      <c r="K597" s="52"/>
      <c r="L597" s="52"/>
      <c r="M597" s="52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</row>
    <row r="598" spans="1:837" ht="12">
      <c r="A598" s="34"/>
      <c r="B598" s="74"/>
      <c r="C598" s="75"/>
      <c r="D598" s="34"/>
      <c r="E598" s="35"/>
      <c r="F598" s="70"/>
      <c r="H598" s="49"/>
      <c r="I598" s="50"/>
      <c r="J598" s="51"/>
      <c r="K598" s="52"/>
      <c r="L598" s="52"/>
      <c r="M598" s="52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</row>
    <row r="599" spans="1:837" ht="12">
      <c r="A599" s="34"/>
      <c r="B599" s="74"/>
      <c r="C599" s="75"/>
      <c r="D599" s="34"/>
      <c r="E599" s="35"/>
      <c r="F599" s="70"/>
      <c r="H599" s="49"/>
      <c r="I599" s="50"/>
      <c r="J599" s="51"/>
      <c r="K599" s="52"/>
      <c r="L599" s="52"/>
      <c r="M599" s="52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</row>
    <row r="600" spans="1:837" ht="12">
      <c r="A600" s="34"/>
      <c r="B600" s="74"/>
      <c r="C600" s="75"/>
      <c r="D600" s="34"/>
      <c r="E600" s="35"/>
      <c r="F600" s="70"/>
      <c r="H600" s="49"/>
      <c r="I600" s="50"/>
      <c r="J600" s="51"/>
      <c r="K600" s="52"/>
      <c r="L600" s="52"/>
      <c r="M600" s="52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</row>
    <row r="601" spans="1:837" ht="12">
      <c r="A601" s="34"/>
      <c r="B601" s="74"/>
      <c r="C601" s="75"/>
      <c r="D601" s="34"/>
      <c r="E601" s="35"/>
      <c r="F601" s="70"/>
      <c r="H601" s="49"/>
      <c r="I601" s="50"/>
      <c r="J601" s="51"/>
      <c r="K601" s="52"/>
      <c r="L601" s="52"/>
      <c r="M601" s="52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</row>
    <row r="602" spans="1:837" ht="12">
      <c r="A602" s="34"/>
      <c r="B602" s="74"/>
      <c r="C602" s="75"/>
      <c r="D602" s="34"/>
      <c r="E602" s="35"/>
      <c r="F602" s="70"/>
      <c r="H602" s="49"/>
      <c r="I602" s="50"/>
      <c r="J602" s="51"/>
      <c r="K602" s="52"/>
      <c r="L602" s="52"/>
      <c r="M602" s="5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</row>
    <row r="603" spans="1:837" ht="12">
      <c r="A603" s="34"/>
      <c r="B603" s="74"/>
      <c r="C603" s="75"/>
      <c r="D603" s="34"/>
      <c r="E603" s="35"/>
      <c r="F603" s="70"/>
      <c r="H603" s="49"/>
      <c r="I603" s="50"/>
      <c r="J603" s="51"/>
      <c r="K603" s="52"/>
      <c r="L603" s="52"/>
      <c r="M603" s="52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</row>
    <row r="604" spans="1:837" ht="12">
      <c r="A604" s="34"/>
      <c r="B604" s="74"/>
      <c r="C604" s="75"/>
      <c r="D604" s="34"/>
      <c r="E604" s="35"/>
      <c r="F604" s="70"/>
      <c r="H604" s="49"/>
      <c r="I604" s="50"/>
      <c r="J604" s="51"/>
      <c r="K604" s="52"/>
      <c r="L604" s="52"/>
      <c r="M604" s="52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</row>
    <row r="605" spans="1:837" ht="12">
      <c r="A605" s="34"/>
      <c r="B605" s="74"/>
      <c r="C605" s="75"/>
      <c r="D605" s="34"/>
      <c r="E605" s="35"/>
      <c r="F605" s="70"/>
      <c r="H605" s="49"/>
      <c r="I605" s="50"/>
      <c r="J605" s="51"/>
      <c r="K605" s="52"/>
      <c r="L605" s="52"/>
      <c r="M605" s="52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</row>
    <row r="606" spans="1:837" ht="12">
      <c r="A606" s="34"/>
      <c r="B606" s="74"/>
      <c r="C606" s="75"/>
      <c r="D606" s="34"/>
      <c r="E606" s="35"/>
      <c r="F606" s="70"/>
      <c r="H606" s="49"/>
      <c r="I606" s="50"/>
      <c r="J606" s="51"/>
      <c r="K606" s="52"/>
      <c r="L606" s="52"/>
      <c r="M606" s="52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</row>
    <row r="607" spans="1:837" ht="12">
      <c r="A607" s="34"/>
      <c r="B607" s="74"/>
      <c r="C607" s="75"/>
      <c r="D607" s="34"/>
      <c r="E607" s="35"/>
      <c r="F607" s="70"/>
      <c r="H607" s="49"/>
      <c r="I607" s="50"/>
      <c r="J607" s="51"/>
      <c r="K607" s="52"/>
      <c r="L607" s="52"/>
      <c r="M607" s="52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</row>
    <row r="608" spans="1:837" ht="12">
      <c r="A608" s="34"/>
      <c r="B608" s="74"/>
      <c r="C608" s="75"/>
      <c r="D608" s="34"/>
      <c r="E608" s="35"/>
      <c r="F608" s="70"/>
      <c r="H608" s="49"/>
      <c r="I608" s="50"/>
      <c r="J608" s="51"/>
      <c r="K608" s="52"/>
      <c r="L608" s="52"/>
      <c r="M608" s="52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</row>
    <row r="609" spans="1:837" ht="12">
      <c r="A609" s="34"/>
      <c r="B609" s="74"/>
      <c r="C609" s="75"/>
      <c r="D609" s="34"/>
      <c r="E609" s="35"/>
      <c r="F609" s="70"/>
      <c r="H609" s="49"/>
      <c r="I609" s="50"/>
      <c r="J609" s="51"/>
      <c r="K609" s="52"/>
      <c r="L609" s="52"/>
      <c r="M609" s="52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</row>
    <row r="610" spans="1:837" ht="12">
      <c r="A610" s="34"/>
      <c r="B610" s="74"/>
      <c r="C610" s="75"/>
      <c r="D610" s="34"/>
      <c r="E610" s="35"/>
      <c r="F610" s="70"/>
      <c r="H610" s="49"/>
      <c r="I610" s="50"/>
      <c r="J610" s="51"/>
      <c r="K610" s="52"/>
      <c r="L610" s="52"/>
      <c r="M610" s="52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</row>
    <row r="611" spans="1:837" ht="12">
      <c r="A611" s="34"/>
      <c r="B611" s="74"/>
      <c r="C611" s="75"/>
      <c r="D611" s="34"/>
      <c r="E611" s="35"/>
      <c r="F611" s="70"/>
      <c r="H611" s="49"/>
      <c r="I611" s="50"/>
      <c r="J611" s="51"/>
      <c r="K611" s="52"/>
      <c r="L611" s="52"/>
      <c r="M611" s="52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</row>
    <row r="612" spans="1:837" ht="12">
      <c r="A612" s="34"/>
      <c r="B612" s="74"/>
      <c r="C612" s="75"/>
      <c r="D612" s="34"/>
      <c r="E612" s="35"/>
      <c r="F612" s="70"/>
      <c r="H612" s="49"/>
      <c r="I612" s="50"/>
      <c r="J612" s="51"/>
      <c r="K612" s="52"/>
      <c r="L612" s="52"/>
      <c r="M612" s="5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</row>
    <row r="613" spans="1:837" ht="12">
      <c r="A613" s="34"/>
      <c r="B613" s="74"/>
      <c r="C613" s="75"/>
      <c r="D613" s="34"/>
      <c r="E613" s="35"/>
      <c r="F613" s="70"/>
      <c r="H613" s="49"/>
      <c r="I613" s="50"/>
      <c r="J613" s="51"/>
      <c r="K613" s="52"/>
      <c r="L613" s="52"/>
      <c r="M613" s="52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</row>
    <row r="614" spans="1:837" ht="12">
      <c r="A614" s="34"/>
      <c r="B614" s="74"/>
      <c r="C614" s="75"/>
      <c r="D614" s="34"/>
      <c r="E614" s="35"/>
      <c r="F614" s="70"/>
      <c r="H614" s="49"/>
      <c r="I614" s="50"/>
      <c r="J614" s="51"/>
      <c r="K614" s="52"/>
      <c r="L614" s="52"/>
      <c r="M614" s="52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</row>
    <row r="615" spans="1:837" ht="12">
      <c r="A615" s="34"/>
      <c r="B615" s="74"/>
      <c r="C615" s="75"/>
      <c r="D615" s="34"/>
      <c r="E615" s="35"/>
      <c r="F615" s="70"/>
      <c r="H615" s="49"/>
      <c r="I615" s="50"/>
      <c r="J615" s="51"/>
      <c r="K615" s="52"/>
      <c r="L615" s="52"/>
      <c r="M615" s="52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</row>
    <row r="616" spans="1:837" ht="12">
      <c r="A616" s="34"/>
      <c r="B616" s="74"/>
      <c r="C616" s="75"/>
      <c r="D616" s="34"/>
      <c r="E616" s="35"/>
      <c r="F616" s="70"/>
      <c r="H616" s="49"/>
      <c r="I616" s="50"/>
      <c r="J616" s="51"/>
      <c r="K616" s="52"/>
      <c r="L616" s="52"/>
      <c r="M616" s="52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</row>
    <row r="617" spans="1:837" ht="12">
      <c r="A617" s="34"/>
      <c r="B617" s="74"/>
      <c r="C617" s="75"/>
      <c r="D617" s="34"/>
      <c r="E617" s="35"/>
      <c r="F617" s="70"/>
      <c r="H617" s="49"/>
      <c r="I617" s="50"/>
      <c r="J617" s="51"/>
      <c r="K617" s="52"/>
      <c r="L617" s="52"/>
      <c r="M617" s="52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</row>
    <row r="618" spans="1:837" ht="12">
      <c r="A618" s="34"/>
      <c r="B618" s="74"/>
      <c r="C618" s="75"/>
      <c r="D618" s="34"/>
      <c r="E618" s="35"/>
      <c r="F618" s="70"/>
      <c r="H618" s="49"/>
      <c r="I618" s="50"/>
      <c r="J618" s="51"/>
      <c r="K618" s="52"/>
      <c r="L618" s="52"/>
      <c r="M618" s="52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</row>
    <row r="619" spans="1:837" ht="12">
      <c r="A619" s="34"/>
      <c r="B619" s="74"/>
      <c r="C619" s="75"/>
      <c r="D619" s="34"/>
      <c r="E619" s="35"/>
      <c r="F619" s="70"/>
      <c r="H619" s="49"/>
      <c r="I619" s="50"/>
      <c r="J619" s="51"/>
      <c r="K619" s="52"/>
      <c r="L619" s="52"/>
      <c r="M619" s="52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</row>
    <row r="620" spans="1:837" ht="12">
      <c r="A620" s="34"/>
      <c r="B620" s="74"/>
      <c r="C620" s="75"/>
      <c r="D620" s="34"/>
      <c r="E620" s="35"/>
      <c r="F620" s="70"/>
      <c r="H620" s="49"/>
      <c r="I620" s="50"/>
      <c r="J620" s="51"/>
      <c r="K620" s="52"/>
      <c r="L620" s="52"/>
      <c r="M620" s="52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</row>
    <row r="621" spans="1:837" ht="12">
      <c r="A621" s="34"/>
      <c r="B621" s="74"/>
      <c r="C621" s="75"/>
      <c r="D621" s="34"/>
      <c r="E621" s="35"/>
      <c r="F621" s="70"/>
      <c r="H621" s="49"/>
      <c r="I621" s="50"/>
      <c r="J621" s="51"/>
      <c r="K621" s="52"/>
      <c r="L621" s="52"/>
      <c r="M621" s="52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</row>
    <row r="622" spans="1:837" ht="12">
      <c r="A622" s="34"/>
      <c r="B622" s="74"/>
      <c r="C622" s="75"/>
      <c r="D622" s="34"/>
      <c r="E622" s="35"/>
      <c r="F622" s="70"/>
      <c r="H622" s="49"/>
      <c r="I622" s="50"/>
      <c r="J622" s="51"/>
      <c r="K622" s="52"/>
      <c r="L622" s="52"/>
      <c r="M622" s="5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</row>
    <row r="623" spans="1:837" ht="12">
      <c r="A623" s="34"/>
      <c r="B623" s="74"/>
      <c r="C623" s="75"/>
      <c r="D623" s="34"/>
      <c r="E623" s="35"/>
      <c r="F623" s="70"/>
      <c r="H623" s="49"/>
      <c r="I623" s="50"/>
      <c r="J623" s="51"/>
      <c r="K623" s="52"/>
      <c r="L623" s="52"/>
      <c r="M623" s="52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</row>
    <row r="624" spans="1:837" ht="12">
      <c r="A624" s="34"/>
      <c r="B624" s="74"/>
      <c r="C624" s="75"/>
      <c r="D624" s="34"/>
      <c r="E624" s="35"/>
      <c r="F624" s="70"/>
      <c r="H624" s="49"/>
      <c r="I624" s="50"/>
      <c r="J624" s="51"/>
      <c r="K624" s="52"/>
      <c r="L624" s="52"/>
      <c r="M624" s="52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</row>
    <row r="625" spans="1:837" s="1" customFormat="1" ht="12">
      <c r="A625" s="34"/>
      <c r="B625" s="74"/>
      <c r="C625" s="75"/>
      <c r="D625" s="34"/>
      <c r="E625" s="35"/>
      <c r="F625" s="70"/>
      <c r="G625" s="45"/>
      <c r="H625" s="49"/>
      <c r="I625" s="50"/>
      <c r="J625" s="51"/>
      <c r="K625" s="52"/>
      <c r="L625" s="52"/>
      <c r="M625" s="52"/>
      <c r="N625" s="4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</row>
    <row r="626" spans="1:837" s="1" customFormat="1" ht="12">
      <c r="A626" s="34"/>
      <c r="B626" s="74"/>
      <c r="C626" s="75"/>
      <c r="D626" s="34"/>
      <c r="E626" s="35"/>
      <c r="F626" s="70"/>
      <c r="G626" s="46"/>
      <c r="H626" s="49"/>
      <c r="I626" s="50"/>
      <c r="J626" s="51"/>
      <c r="K626" s="52"/>
      <c r="L626" s="52"/>
      <c r="M626" s="52"/>
      <c r="N626" s="4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</row>
    <row r="627" spans="1:837" ht="12">
      <c r="A627" s="34"/>
      <c r="B627" s="74"/>
      <c r="C627" s="75"/>
      <c r="D627" s="34"/>
      <c r="E627" s="35"/>
      <c r="F627" s="70"/>
      <c r="H627" s="49"/>
      <c r="I627" s="50"/>
      <c r="J627" s="51"/>
      <c r="K627" s="52"/>
      <c r="L627" s="52"/>
      <c r="M627" s="52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</row>
    <row r="628" spans="1:837" s="1" customFormat="1" ht="12">
      <c r="A628" s="34"/>
      <c r="B628" s="74"/>
      <c r="C628" s="75"/>
      <c r="D628" s="34"/>
      <c r="E628" s="35"/>
      <c r="F628" s="70"/>
      <c r="G628" s="45"/>
      <c r="H628" s="49"/>
      <c r="I628" s="50"/>
      <c r="J628" s="51"/>
      <c r="K628" s="52"/>
      <c r="L628" s="52"/>
      <c r="M628" s="52"/>
      <c r="N628" s="45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</row>
    <row r="629" spans="1:837" ht="12">
      <c r="A629" s="34"/>
      <c r="B629" s="74"/>
      <c r="C629" s="75"/>
      <c r="D629" s="34"/>
      <c r="E629" s="35"/>
      <c r="F629" s="70"/>
      <c r="H629" s="49"/>
      <c r="I629" s="50"/>
      <c r="J629" s="51"/>
      <c r="K629" s="52"/>
      <c r="L629" s="52"/>
      <c r="M629" s="52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</row>
    <row r="630" spans="1:837" ht="12">
      <c r="A630" s="34"/>
      <c r="B630" s="74"/>
      <c r="C630" s="75"/>
      <c r="D630" s="34"/>
      <c r="E630" s="35"/>
      <c r="F630" s="70"/>
      <c r="H630" s="49"/>
      <c r="I630" s="50"/>
      <c r="J630" s="51"/>
      <c r="K630" s="52"/>
      <c r="L630" s="52"/>
      <c r="M630" s="52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</row>
    <row r="631" spans="1:837" ht="12">
      <c r="A631" s="34"/>
      <c r="B631" s="74"/>
      <c r="C631" s="75"/>
      <c r="D631" s="34"/>
      <c r="E631" s="35"/>
      <c r="F631" s="70"/>
      <c r="H631" s="49"/>
      <c r="I631" s="50"/>
      <c r="J631" s="51"/>
      <c r="K631" s="52"/>
      <c r="L631" s="52"/>
      <c r="M631" s="52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</row>
    <row r="632" spans="1:837" ht="12">
      <c r="A632" s="34"/>
      <c r="B632" s="74"/>
      <c r="C632" s="75"/>
      <c r="D632" s="34"/>
      <c r="E632" s="35"/>
      <c r="F632" s="70"/>
      <c r="H632" s="49"/>
      <c r="I632" s="50"/>
      <c r="J632" s="51"/>
      <c r="K632" s="52"/>
      <c r="L632" s="52"/>
      <c r="M632" s="5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</row>
    <row r="633" spans="1:837" ht="12">
      <c r="A633" s="34"/>
      <c r="B633" s="74"/>
      <c r="C633" s="75"/>
      <c r="D633" s="34"/>
      <c r="E633" s="35"/>
      <c r="F633" s="70"/>
      <c r="H633" s="49"/>
      <c r="I633" s="50"/>
      <c r="J633" s="51"/>
      <c r="K633" s="52"/>
      <c r="L633" s="52"/>
      <c r="M633" s="52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</row>
    <row r="634" spans="1:837" ht="12">
      <c r="A634" s="34"/>
      <c r="B634" s="74"/>
      <c r="C634" s="75"/>
      <c r="D634" s="34"/>
      <c r="E634" s="35"/>
      <c r="F634" s="70"/>
      <c r="H634" s="49"/>
      <c r="I634" s="50"/>
      <c r="J634" s="51"/>
      <c r="K634" s="52"/>
      <c r="L634" s="52"/>
      <c r="M634" s="52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</row>
    <row r="635" spans="1:837" ht="12">
      <c r="A635" s="34"/>
      <c r="B635" s="74"/>
      <c r="C635" s="75"/>
      <c r="D635" s="34"/>
      <c r="E635" s="35"/>
      <c r="F635" s="70"/>
      <c r="H635" s="49"/>
      <c r="I635" s="50"/>
      <c r="J635" s="51"/>
      <c r="K635" s="52"/>
      <c r="L635" s="52"/>
      <c r="M635" s="52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</row>
    <row r="636" spans="1:837" ht="12">
      <c r="A636" s="34"/>
      <c r="B636" s="74"/>
      <c r="C636" s="75"/>
      <c r="D636" s="34"/>
      <c r="E636" s="35"/>
      <c r="F636" s="70"/>
      <c r="H636" s="49"/>
      <c r="I636" s="50"/>
      <c r="J636" s="51"/>
      <c r="K636" s="52"/>
      <c r="L636" s="52"/>
      <c r="M636" s="52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</row>
    <row r="637" spans="1:837" ht="12">
      <c r="A637" s="34"/>
      <c r="B637" s="74"/>
      <c r="C637" s="75"/>
      <c r="D637" s="34"/>
      <c r="E637" s="35"/>
      <c r="F637" s="70"/>
      <c r="H637" s="49"/>
      <c r="I637" s="50"/>
      <c r="J637" s="51"/>
      <c r="K637" s="52"/>
      <c r="L637" s="52"/>
      <c r="M637" s="52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</row>
    <row r="638" spans="1:837" ht="12">
      <c r="A638" s="34"/>
      <c r="B638" s="74"/>
      <c r="C638" s="75"/>
      <c r="D638" s="34"/>
      <c r="E638" s="35"/>
      <c r="F638" s="70"/>
      <c r="H638" s="49"/>
      <c r="I638" s="50"/>
      <c r="J638" s="51"/>
      <c r="K638" s="52"/>
      <c r="L638" s="52"/>
      <c r="M638" s="52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</row>
    <row r="639" spans="1:837" ht="12">
      <c r="A639" s="34"/>
      <c r="B639" s="74"/>
      <c r="C639" s="75"/>
      <c r="D639" s="34"/>
      <c r="E639" s="35"/>
      <c r="F639" s="70"/>
      <c r="H639" s="49"/>
      <c r="I639" s="50"/>
      <c r="J639" s="51"/>
      <c r="K639" s="52"/>
      <c r="L639" s="52"/>
      <c r="M639" s="52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</row>
    <row r="640" spans="1:837" ht="12">
      <c r="A640" s="34"/>
      <c r="B640" s="74"/>
      <c r="C640" s="75"/>
      <c r="D640" s="34"/>
      <c r="E640" s="35"/>
      <c r="F640" s="70"/>
      <c r="H640" s="49"/>
      <c r="I640" s="50"/>
      <c r="J640" s="51"/>
      <c r="K640" s="52"/>
      <c r="L640" s="52"/>
      <c r="M640" s="52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</row>
    <row r="641" spans="1:837" ht="12">
      <c r="A641" s="34"/>
      <c r="B641" s="74"/>
      <c r="C641" s="75"/>
      <c r="D641" s="34"/>
      <c r="E641" s="35"/>
      <c r="F641" s="70"/>
      <c r="H641" s="49"/>
      <c r="I641" s="50"/>
      <c r="J641" s="51"/>
      <c r="K641" s="52"/>
      <c r="L641" s="52"/>
      <c r="M641" s="52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</row>
    <row r="642" spans="1:837" ht="12">
      <c r="A642" s="34"/>
      <c r="B642" s="74"/>
      <c r="C642" s="75"/>
      <c r="D642" s="34"/>
      <c r="E642" s="35"/>
      <c r="F642" s="70"/>
      <c r="H642" s="49"/>
      <c r="I642" s="50"/>
      <c r="J642" s="51"/>
      <c r="K642" s="52"/>
      <c r="L642" s="52"/>
      <c r="M642" s="5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</row>
    <row r="643" spans="1:837" ht="12">
      <c r="A643" s="34"/>
      <c r="B643" s="74"/>
      <c r="C643" s="75"/>
      <c r="D643" s="34"/>
      <c r="E643" s="35"/>
      <c r="F643" s="70"/>
      <c r="H643" s="49"/>
      <c r="I643" s="50"/>
      <c r="J643" s="51"/>
      <c r="K643" s="52"/>
      <c r="L643" s="52"/>
      <c r="M643" s="52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</row>
    <row r="644" spans="1:837" ht="12">
      <c r="A644" s="34"/>
      <c r="B644" s="74"/>
      <c r="C644" s="75"/>
      <c r="D644" s="34"/>
      <c r="E644" s="35"/>
      <c r="F644" s="70"/>
      <c r="H644" s="49"/>
      <c r="I644" s="50"/>
      <c r="J644" s="51"/>
      <c r="K644" s="52"/>
      <c r="L644" s="52"/>
      <c r="M644" s="52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</row>
    <row r="645" spans="1:837" ht="12">
      <c r="A645" s="34"/>
      <c r="B645" s="74"/>
      <c r="C645" s="75"/>
      <c r="D645" s="34"/>
      <c r="E645" s="35"/>
      <c r="F645" s="70"/>
      <c r="H645" s="49"/>
      <c r="I645" s="50"/>
      <c r="J645" s="51"/>
      <c r="K645" s="52"/>
      <c r="L645" s="52"/>
      <c r="M645" s="52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</row>
    <row r="646" spans="1:837" ht="12">
      <c r="A646" s="34"/>
      <c r="B646" s="74"/>
      <c r="C646" s="75"/>
      <c r="D646" s="34"/>
      <c r="E646" s="35"/>
      <c r="F646" s="70"/>
      <c r="H646" s="49"/>
      <c r="I646" s="50"/>
      <c r="J646" s="51"/>
      <c r="K646" s="52"/>
      <c r="L646" s="52"/>
      <c r="M646" s="52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</row>
    <row r="647" spans="1:837" ht="12">
      <c r="A647" s="34"/>
      <c r="B647" s="74"/>
      <c r="C647" s="75"/>
      <c r="D647" s="34"/>
      <c r="E647" s="35"/>
      <c r="F647" s="70"/>
      <c r="H647" s="49"/>
      <c r="I647" s="50"/>
      <c r="J647" s="51"/>
      <c r="K647" s="52"/>
      <c r="L647" s="52"/>
      <c r="M647" s="52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</row>
    <row r="648" spans="1:837" ht="12">
      <c r="A648" s="34"/>
      <c r="B648" s="74"/>
      <c r="C648" s="75"/>
      <c r="D648" s="34"/>
      <c r="E648" s="35"/>
      <c r="F648" s="70"/>
      <c r="H648" s="49"/>
      <c r="I648" s="50"/>
      <c r="J648" s="51"/>
      <c r="K648" s="52"/>
      <c r="L648" s="52"/>
      <c r="M648" s="52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</row>
    <row r="649" spans="1:837" ht="12">
      <c r="A649" s="34"/>
      <c r="B649" s="74"/>
      <c r="C649" s="75"/>
      <c r="D649" s="34"/>
      <c r="E649" s="35"/>
      <c r="F649" s="70"/>
      <c r="H649" s="49"/>
      <c r="I649" s="50"/>
      <c r="J649" s="51"/>
      <c r="K649" s="52"/>
      <c r="L649" s="52"/>
      <c r="M649" s="52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</row>
    <row r="650" spans="1:837" ht="12">
      <c r="A650" s="34"/>
      <c r="B650" s="74"/>
      <c r="C650" s="75"/>
      <c r="D650" s="34"/>
      <c r="E650" s="35"/>
      <c r="F650" s="70"/>
      <c r="H650" s="49"/>
      <c r="I650" s="50"/>
      <c r="J650" s="51"/>
      <c r="K650" s="52"/>
      <c r="L650" s="52"/>
      <c r="M650" s="52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</row>
    <row r="651" spans="1:837" ht="12">
      <c r="A651" s="34"/>
      <c r="B651" s="74"/>
      <c r="C651" s="75"/>
      <c r="D651" s="34"/>
      <c r="E651" s="35"/>
      <c r="F651" s="70"/>
      <c r="H651" s="49"/>
      <c r="I651" s="50"/>
      <c r="J651" s="51"/>
      <c r="K651" s="52"/>
      <c r="L651" s="52"/>
      <c r="M651" s="52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</row>
    <row r="652" spans="1:837" ht="12">
      <c r="A652" s="34"/>
      <c r="B652" s="74"/>
      <c r="C652" s="75"/>
      <c r="D652" s="34"/>
      <c r="E652" s="35"/>
      <c r="F652" s="70"/>
      <c r="H652" s="49"/>
      <c r="I652" s="50"/>
      <c r="J652" s="51"/>
      <c r="K652" s="52"/>
      <c r="L652" s="52"/>
      <c r="M652" s="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</row>
    <row r="653" spans="1:837" ht="12">
      <c r="A653" s="34"/>
      <c r="B653" s="74"/>
      <c r="C653" s="75"/>
      <c r="D653" s="34"/>
      <c r="E653" s="35"/>
      <c r="F653" s="70"/>
      <c r="H653" s="49"/>
      <c r="I653" s="50"/>
      <c r="J653" s="51"/>
      <c r="K653" s="52"/>
      <c r="L653" s="52"/>
      <c r="M653" s="52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</row>
    <row r="654" spans="1:837" ht="12">
      <c r="A654" s="34"/>
      <c r="B654" s="74"/>
      <c r="C654" s="75"/>
      <c r="D654" s="34"/>
      <c r="E654" s="35"/>
      <c r="F654" s="70"/>
      <c r="H654" s="49"/>
      <c r="I654" s="50"/>
      <c r="J654" s="51"/>
      <c r="K654" s="52"/>
      <c r="L654" s="52"/>
      <c r="M654" s="52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</row>
    <row r="655" spans="1:837" ht="12">
      <c r="A655" s="34"/>
      <c r="B655" s="74"/>
      <c r="C655" s="75"/>
      <c r="D655" s="34"/>
      <c r="E655" s="35"/>
      <c r="F655" s="70"/>
      <c r="H655" s="49"/>
      <c r="I655" s="50"/>
      <c r="J655" s="51"/>
      <c r="K655" s="52"/>
      <c r="L655" s="52"/>
      <c r="M655" s="52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</row>
    <row r="656" spans="1:837" ht="12">
      <c r="A656" s="34"/>
      <c r="B656" s="74"/>
      <c r="C656" s="75"/>
      <c r="D656" s="34"/>
      <c r="E656" s="35"/>
      <c r="F656" s="70"/>
      <c r="H656" s="49"/>
      <c r="I656" s="50"/>
      <c r="J656" s="51"/>
      <c r="K656" s="52"/>
      <c r="L656" s="52"/>
      <c r="M656" s="52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</row>
    <row r="657" spans="1:837" ht="12">
      <c r="A657" s="34"/>
      <c r="B657" s="74"/>
      <c r="C657" s="75"/>
      <c r="D657" s="34"/>
      <c r="E657" s="35"/>
      <c r="F657" s="70"/>
      <c r="H657" s="49"/>
      <c r="I657" s="50"/>
      <c r="J657" s="51"/>
      <c r="K657" s="52"/>
      <c r="L657" s="52"/>
      <c r="M657" s="52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</row>
    <row r="658" spans="1:837" ht="12">
      <c r="A658" s="34"/>
      <c r="B658" s="74"/>
      <c r="C658" s="75"/>
      <c r="D658" s="34"/>
      <c r="E658" s="35"/>
      <c r="F658" s="70"/>
      <c r="H658" s="49"/>
      <c r="I658" s="50"/>
      <c r="J658" s="51"/>
      <c r="K658" s="52"/>
      <c r="L658" s="52"/>
      <c r="M658" s="52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</row>
    <row r="659" spans="1:837" ht="12">
      <c r="A659" s="34"/>
      <c r="B659" s="74"/>
      <c r="C659" s="75"/>
      <c r="D659" s="34"/>
      <c r="E659" s="35"/>
      <c r="F659" s="70"/>
      <c r="H659" s="49"/>
      <c r="I659" s="50"/>
      <c r="J659" s="51"/>
      <c r="K659" s="52"/>
      <c r="L659" s="52"/>
      <c r="M659" s="52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</row>
    <row r="660" spans="1:837" ht="12">
      <c r="A660" s="34"/>
      <c r="B660" s="74"/>
      <c r="C660" s="75"/>
      <c r="D660" s="34"/>
      <c r="E660" s="35"/>
      <c r="F660" s="70"/>
      <c r="H660" s="49"/>
      <c r="I660" s="50"/>
      <c r="J660" s="51"/>
      <c r="K660" s="52"/>
      <c r="L660" s="52"/>
      <c r="M660" s="52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</row>
    <row r="661" spans="1:837" ht="12">
      <c r="A661" s="34"/>
      <c r="B661" s="74"/>
      <c r="C661" s="75"/>
      <c r="D661" s="34"/>
      <c r="E661" s="35"/>
      <c r="F661" s="70"/>
      <c r="H661" s="49"/>
      <c r="I661" s="50"/>
      <c r="J661" s="51"/>
      <c r="K661" s="52"/>
      <c r="L661" s="52"/>
      <c r="M661" s="52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</row>
    <row r="662" spans="1:837" ht="12">
      <c r="A662" s="34"/>
      <c r="B662" s="74"/>
      <c r="C662" s="75"/>
      <c r="D662" s="34"/>
      <c r="E662" s="35"/>
      <c r="F662" s="70"/>
      <c r="H662" s="49"/>
      <c r="I662" s="50"/>
      <c r="J662" s="51"/>
      <c r="K662" s="52"/>
      <c r="L662" s="52"/>
      <c r="M662" s="5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</row>
    <row r="663" spans="1:837" ht="12">
      <c r="A663" s="34"/>
      <c r="B663" s="74"/>
      <c r="C663" s="75"/>
      <c r="D663" s="34"/>
      <c r="E663" s="35"/>
      <c r="F663" s="70"/>
      <c r="H663" s="49"/>
      <c r="I663" s="50"/>
      <c r="J663" s="51"/>
      <c r="K663" s="52"/>
      <c r="L663" s="52"/>
      <c r="M663" s="52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</row>
    <row r="664" spans="1:837" ht="12">
      <c r="A664" s="34"/>
      <c r="B664" s="74"/>
      <c r="C664" s="75"/>
      <c r="D664" s="34"/>
      <c r="E664" s="35"/>
      <c r="F664" s="70"/>
      <c r="H664" s="49"/>
      <c r="I664" s="50"/>
      <c r="J664" s="51"/>
      <c r="K664" s="52"/>
      <c r="L664" s="52"/>
      <c r="M664" s="52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</row>
    <row r="665" spans="1:837" ht="12">
      <c r="A665" s="34"/>
      <c r="B665" s="74"/>
      <c r="C665" s="75"/>
      <c r="D665" s="34"/>
      <c r="E665" s="35"/>
      <c r="F665" s="70"/>
      <c r="H665" s="49"/>
      <c r="I665" s="50"/>
      <c r="J665" s="51"/>
      <c r="K665" s="52"/>
      <c r="L665" s="52"/>
      <c r="M665" s="52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</row>
    <row r="666" spans="1:837" ht="12">
      <c r="A666" s="34"/>
      <c r="B666" s="74"/>
      <c r="C666" s="75"/>
      <c r="D666" s="34"/>
      <c r="E666" s="35"/>
      <c r="F666" s="70"/>
      <c r="H666" s="49"/>
      <c r="I666" s="50"/>
      <c r="J666" s="51"/>
      <c r="K666" s="52"/>
      <c r="L666" s="52"/>
      <c r="M666" s="52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</row>
    <row r="667" spans="1:837" ht="12">
      <c r="A667" s="34"/>
      <c r="B667" s="74"/>
      <c r="C667" s="75"/>
      <c r="D667" s="34"/>
      <c r="E667" s="35"/>
      <c r="F667" s="70"/>
      <c r="H667" s="49"/>
      <c r="I667" s="50"/>
      <c r="J667" s="51"/>
      <c r="K667" s="52"/>
      <c r="L667" s="52"/>
      <c r="M667" s="52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</row>
    <row r="668" spans="1:837" ht="12">
      <c r="A668" s="34"/>
      <c r="B668" s="74"/>
      <c r="C668" s="75"/>
      <c r="D668" s="34"/>
      <c r="E668" s="35"/>
      <c r="F668" s="70"/>
      <c r="H668" s="49"/>
      <c r="I668" s="50"/>
      <c r="J668" s="51"/>
      <c r="K668" s="52"/>
      <c r="L668" s="52"/>
      <c r="M668" s="52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</row>
    <row r="669" spans="1:837" ht="12">
      <c r="A669" s="34"/>
      <c r="B669" s="74"/>
      <c r="C669" s="75"/>
      <c r="D669" s="34"/>
      <c r="E669" s="35"/>
      <c r="F669" s="70"/>
      <c r="H669" s="49"/>
      <c r="I669" s="50"/>
      <c r="J669" s="51"/>
      <c r="K669" s="52"/>
      <c r="L669" s="52"/>
      <c r="M669" s="52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</row>
    <row r="670" spans="1:837" ht="12">
      <c r="A670" s="34"/>
      <c r="B670" s="74"/>
      <c r="C670" s="75"/>
      <c r="D670" s="34"/>
      <c r="E670" s="35"/>
      <c r="F670" s="70"/>
      <c r="H670" s="49"/>
      <c r="I670" s="50"/>
      <c r="J670" s="51"/>
      <c r="K670" s="52"/>
      <c r="L670" s="52"/>
      <c r="M670" s="52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</row>
    <row r="671" spans="1:837" ht="12">
      <c r="A671" s="34"/>
      <c r="B671" s="74"/>
      <c r="C671" s="75"/>
      <c r="D671" s="34"/>
      <c r="E671" s="35"/>
      <c r="F671" s="70"/>
      <c r="H671" s="49"/>
      <c r="I671" s="50"/>
      <c r="J671" s="51"/>
      <c r="K671" s="52"/>
      <c r="L671" s="52"/>
      <c r="M671" s="52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</row>
    <row r="672" spans="1:837" ht="12">
      <c r="A672" s="34"/>
      <c r="B672" s="74"/>
      <c r="C672" s="75"/>
      <c r="D672" s="34"/>
      <c r="E672" s="35"/>
      <c r="F672" s="70"/>
      <c r="H672" s="49"/>
      <c r="I672" s="50"/>
      <c r="J672" s="51"/>
      <c r="K672" s="52"/>
      <c r="L672" s="52"/>
      <c r="M672" s="5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</row>
    <row r="673" spans="1:837" ht="12">
      <c r="A673" s="34"/>
      <c r="B673" s="74"/>
      <c r="C673" s="75"/>
      <c r="D673" s="34"/>
      <c r="E673" s="35"/>
      <c r="F673" s="70"/>
      <c r="H673" s="49"/>
      <c r="I673" s="50"/>
      <c r="J673" s="51"/>
      <c r="K673" s="52"/>
      <c r="L673" s="52"/>
      <c r="M673" s="52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</row>
    <row r="674" spans="1:837" ht="12">
      <c r="A674" s="34"/>
      <c r="B674" s="74"/>
      <c r="C674" s="75"/>
      <c r="D674" s="34"/>
      <c r="E674" s="35"/>
      <c r="F674" s="70"/>
      <c r="H674" s="49"/>
      <c r="I674" s="50"/>
      <c r="J674" s="51"/>
      <c r="K674" s="52"/>
      <c r="L674" s="52"/>
      <c r="M674" s="52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</row>
    <row r="675" spans="1:837" ht="12">
      <c r="A675" s="34"/>
      <c r="B675" s="74"/>
      <c r="C675" s="75"/>
      <c r="D675" s="34"/>
      <c r="E675" s="35"/>
      <c r="F675" s="70"/>
      <c r="H675" s="49"/>
      <c r="I675" s="50"/>
      <c r="J675" s="51"/>
      <c r="K675" s="52"/>
      <c r="L675" s="52"/>
      <c r="M675" s="52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</row>
    <row r="676" spans="1:837" ht="12">
      <c r="A676" s="34"/>
      <c r="B676" s="74"/>
      <c r="C676" s="75"/>
      <c r="D676" s="34"/>
      <c r="E676" s="35"/>
      <c r="F676" s="70"/>
      <c r="H676" s="49"/>
      <c r="I676" s="50"/>
      <c r="J676" s="51"/>
      <c r="K676" s="52"/>
      <c r="L676" s="52"/>
      <c r="M676" s="52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</row>
    <row r="677" spans="1:837" ht="12">
      <c r="A677" s="34"/>
      <c r="B677" s="74"/>
      <c r="C677" s="75"/>
      <c r="D677" s="34"/>
      <c r="E677" s="35"/>
      <c r="F677" s="70"/>
      <c r="H677" s="49"/>
      <c r="I677" s="50"/>
      <c r="J677" s="51"/>
      <c r="K677" s="52"/>
      <c r="L677" s="52"/>
      <c r="M677" s="52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</row>
    <row r="678" spans="1:837" ht="12">
      <c r="A678" s="34"/>
      <c r="B678" s="74"/>
      <c r="C678" s="75"/>
      <c r="D678" s="34"/>
      <c r="E678" s="35"/>
      <c r="F678" s="70"/>
      <c r="H678" s="49"/>
      <c r="I678" s="50"/>
      <c r="J678" s="51"/>
      <c r="K678" s="52"/>
      <c r="L678" s="52"/>
      <c r="M678" s="52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</row>
    <row r="679" spans="1:837" ht="12">
      <c r="A679" s="34"/>
      <c r="B679" s="74"/>
      <c r="C679" s="75"/>
      <c r="D679" s="34"/>
      <c r="E679" s="35"/>
      <c r="F679" s="70"/>
      <c r="H679" s="49"/>
      <c r="I679" s="50"/>
      <c r="J679" s="51"/>
      <c r="K679" s="52"/>
      <c r="L679" s="52"/>
      <c r="M679" s="52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</row>
    <row r="680" spans="1:837" ht="12">
      <c r="A680" s="34"/>
      <c r="B680" s="74"/>
      <c r="C680" s="75"/>
      <c r="D680" s="34"/>
      <c r="E680" s="35"/>
      <c r="F680" s="70"/>
      <c r="H680" s="49"/>
      <c r="I680" s="50"/>
      <c r="J680" s="51"/>
      <c r="K680" s="52"/>
      <c r="L680" s="52"/>
      <c r="M680" s="52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</row>
    <row r="681" spans="1:837" ht="12">
      <c r="A681" s="34"/>
      <c r="B681" s="74"/>
      <c r="C681" s="75"/>
      <c r="D681" s="34"/>
      <c r="E681" s="35"/>
      <c r="F681" s="70"/>
      <c r="H681" s="49"/>
      <c r="I681" s="50"/>
      <c r="J681" s="51"/>
      <c r="K681" s="52"/>
      <c r="L681" s="52"/>
      <c r="M681" s="52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</row>
    <row r="682" spans="1:837" ht="12">
      <c r="A682" s="34"/>
      <c r="B682" s="74"/>
      <c r="C682" s="75"/>
      <c r="D682" s="34"/>
      <c r="E682" s="35"/>
      <c r="F682" s="70"/>
      <c r="H682" s="49"/>
      <c r="I682" s="50"/>
      <c r="J682" s="51"/>
      <c r="K682" s="52"/>
      <c r="L682" s="52"/>
      <c r="M682" s="5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</row>
    <row r="683" spans="1:837" ht="12">
      <c r="A683" s="34"/>
      <c r="B683" s="74"/>
      <c r="C683" s="75"/>
      <c r="D683" s="34"/>
      <c r="E683" s="35"/>
      <c r="F683" s="70"/>
      <c r="H683" s="49"/>
      <c r="I683" s="50"/>
      <c r="J683" s="51"/>
      <c r="K683" s="52"/>
      <c r="L683" s="52"/>
      <c r="M683" s="52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</row>
    <row r="684" spans="1:837" ht="12">
      <c r="A684" s="34"/>
      <c r="B684" s="74"/>
      <c r="C684" s="75"/>
      <c r="D684" s="34"/>
      <c r="E684" s="35"/>
      <c r="F684" s="70"/>
      <c r="H684" s="49"/>
      <c r="I684" s="50"/>
      <c r="J684" s="51"/>
      <c r="K684" s="52"/>
      <c r="L684" s="52"/>
      <c r="M684" s="52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</row>
    <row r="685" spans="1:837" ht="12">
      <c r="A685" s="34"/>
      <c r="B685" s="74"/>
      <c r="C685" s="75"/>
      <c r="D685" s="34"/>
      <c r="E685" s="35"/>
      <c r="F685" s="70"/>
      <c r="H685" s="49"/>
      <c r="I685" s="50"/>
      <c r="J685" s="51"/>
      <c r="K685" s="52"/>
      <c r="L685" s="52"/>
      <c r="M685" s="52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</row>
    <row r="686" spans="1:837" ht="12">
      <c r="A686" s="34"/>
      <c r="B686" s="74"/>
      <c r="C686" s="75"/>
      <c r="D686" s="34"/>
      <c r="E686" s="35"/>
      <c r="F686" s="70"/>
      <c r="H686" s="49"/>
      <c r="I686" s="50"/>
      <c r="J686" s="51"/>
      <c r="K686" s="52"/>
      <c r="L686" s="52"/>
      <c r="M686" s="52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</row>
    <row r="687" spans="1:837" ht="12">
      <c r="A687" s="34"/>
      <c r="B687" s="74"/>
      <c r="C687" s="75"/>
      <c r="D687" s="34"/>
      <c r="E687" s="35"/>
      <c r="F687" s="70"/>
      <c r="H687" s="49"/>
      <c r="I687" s="50"/>
      <c r="J687" s="51"/>
      <c r="K687" s="52"/>
      <c r="L687" s="52"/>
      <c r="M687" s="52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</row>
    <row r="688" spans="1:837" ht="12">
      <c r="A688" s="34"/>
      <c r="B688" s="74"/>
      <c r="C688" s="75"/>
      <c r="D688" s="34"/>
      <c r="E688" s="35"/>
      <c r="F688" s="70"/>
      <c r="H688" s="49"/>
      <c r="I688" s="50"/>
      <c r="J688" s="51"/>
      <c r="K688" s="52"/>
      <c r="L688" s="52"/>
      <c r="M688" s="52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</row>
    <row r="689" spans="1:837" ht="12">
      <c r="A689" s="34"/>
      <c r="B689" s="74"/>
      <c r="C689" s="75"/>
      <c r="D689" s="34"/>
      <c r="E689" s="35"/>
      <c r="F689" s="70"/>
      <c r="H689" s="49"/>
      <c r="I689" s="50"/>
      <c r="J689" s="51"/>
      <c r="K689" s="52"/>
      <c r="L689" s="52"/>
      <c r="M689" s="52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</row>
    <row r="690" spans="1:837" ht="12">
      <c r="A690" s="34"/>
      <c r="B690" s="74"/>
      <c r="C690" s="75"/>
      <c r="D690" s="34"/>
      <c r="E690" s="35"/>
      <c r="F690" s="70"/>
      <c r="H690" s="49"/>
      <c r="I690" s="50"/>
      <c r="J690" s="51"/>
      <c r="K690" s="52"/>
      <c r="L690" s="52"/>
      <c r="M690" s="52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</row>
    <row r="691" spans="1:837" ht="12">
      <c r="A691" s="34"/>
      <c r="B691" s="74"/>
      <c r="C691" s="75"/>
      <c r="D691" s="34"/>
      <c r="E691" s="35"/>
      <c r="F691" s="70"/>
      <c r="H691" s="49"/>
      <c r="I691" s="50"/>
      <c r="J691" s="51"/>
      <c r="K691" s="52"/>
      <c r="L691" s="52"/>
      <c r="M691" s="52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</row>
    <row r="692" spans="1:837" ht="12">
      <c r="A692" s="34"/>
      <c r="B692" s="74"/>
      <c r="C692" s="75"/>
      <c r="D692" s="34"/>
      <c r="E692" s="35"/>
      <c r="F692" s="70"/>
      <c r="H692" s="49"/>
      <c r="I692" s="50"/>
      <c r="J692" s="51"/>
      <c r="K692" s="52"/>
      <c r="L692" s="52"/>
      <c r="M692" s="5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</row>
    <row r="693" spans="1:837" ht="12">
      <c r="A693" s="34"/>
      <c r="B693" s="74"/>
      <c r="C693" s="75"/>
      <c r="D693" s="34"/>
      <c r="E693" s="35"/>
      <c r="F693" s="70"/>
      <c r="H693" s="49"/>
      <c r="I693" s="50"/>
      <c r="J693" s="51"/>
      <c r="K693" s="52"/>
      <c r="L693" s="52"/>
      <c r="M693" s="52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</row>
    <row r="694" spans="1:837" ht="12">
      <c r="A694" s="34"/>
      <c r="B694" s="74"/>
      <c r="C694" s="75"/>
      <c r="D694" s="34"/>
      <c r="E694" s="35"/>
      <c r="F694" s="70"/>
      <c r="H694" s="49"/>
      <c r="I694" s="50"/>
      <c r="J694" s="51"/>
      <c r="K694" s="52"/>
      <c r="L694" s="52"/>
      <c r="M694" s="52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</row>
    <row r="695" spans="1:837" ht="12">
      <c r="A695" s="34"/>
      <c r="B695" s="74"/>
      <c r="C695" s="75"/>
      <c r="D695" s="34"/>
      <c r="E695" s="35"/>
      <c r="F695" s="70"/>
      <c r="H695" s="49"/>
      <c r="I695" s="50"/>
      <c r="J695" s="51"/>
      <c r="K695" s="52"/>
      <c r="L695" s="52"/>
      <c r="M695" s="52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</row>
    <row r="696" spans="1:837" ht="12">
      <c r="A696" s="34"/>
      <c r="B696" s="74"/>
      <c r="C696" s="75"/>
      <c r="D696" s="34"/>
      <c r="E696" s="35"/>
      <c r="F696" s="70"/>
      <c r="H696" s="49"/>
      <c r="I696" s="50"/>
      <c r="J696" s="51"/>
      <c r="K696" s="52"/>
      <c r="L696" s="52"/>
      <c r="M696" s="52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</row>
    <row r="697" spans="1:837" ht="12">
      <c r="A697" s="34"/>
      <c r="B697" s="74"/>
      <c r="C697" s="75"/>
      <c r="D697" s="34"/>
      <c r="E697" s="35"/>
      <c r="F697" s="70"/>
      <c r="H697" s="49"/>
      <c r="I697" s="50"/>
      <c r="J697" s="51"/>
      <c r="K697" s="52"/>
      <c r="L697" s="52"/>
      <c r="M697" s="52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</row>
    <row r="698" spans="1:837" ht="12">
      <c r="A698" s="34"/>
      <c r="B698" s="74"/>
      <c r="C698" s="75"/>
      <c r="D698" s="34"/>
      <c r="E698" s="35"/>
      <c r="F698" s="70"/>
      <c r="H698" s="49"/>
      <c r="I698" s="50"/>
      <c r="J698" s="51"/>
      <c r="K698" s="52"/>
      <c r="L698" s="52"/>
      <c r="M698" s="52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</row>
    <row r="699" spans="1:837" ht="12">
      <c r="A699" s="34"/>
      <c r="B699" s="74"/>
      <c r="C699" s="75"/>
      <c r="D699" s="34"/>
      <c r="E699" s="35"/>
      <c r="F699" s="70"/>
      <c r="H699" s="49"/>
      <c r="I699" s="50"/>
      <c r="J699" s="51"/>
      <c r="K699" s="52"/>
      <c r="L699" s="52"/>
      <c r="M699" s="52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</row>
    <row r="700" spans="1:837" ht="12">
      <c r="A700" s="34"/>
      <c r="B700" s="74"/>
      <c r="C700" s="75"/>
      <c r="D700" s="34"/>
      <c r="E700" s="35"/>
      <c r="F700" s="70"/>
      <c r="H700" s="49"/>
      <c r="I700" s="50"/>
      <c r="J700" s="51"/>
      <c r="K700" s="52"/>
      <c r="L700" s="52"/>
      <c r="M700" s="52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</row>
    <row r="701" spans="1:837" ht="12">
      <c r="A701" s="34"/>
      <c r="B701" s="74"/>
      <c r="C701" s="75"/>
      <c r="D701" s="34"/>
      <c r="E701" s="35"/>
      <c r="F701" s="70"/>
      <c r="H701" s="49"/>
      <c r="I701" s="50"/>
      <c r="J701" s="51"/>
      <c r="K701" s="52"/>
      <c r="L701" s="52"/>
      <c r="M701" s="52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</row>
    <row r="702" spans="1:837" ht="12">
      <c r="A702" s="34"/>
      <c r="B702" s="74"/>
      <c r="C702" s="75"/>
      <c r="D702" s="34"/>
      <c r="E702" s="35"/>
      <c r="F702" s="70"/>
      <c r="H702" s="49"/>
      <c r="I702" s="50"/>
      <c r="J702" s="51"/>
      <c r="K702" s="52"/>
      <c r="L702" s="52"/>
      <c r="M702" s="5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</row>
    <row r="703" spans="1:837" ht="12">
      <c r="A703" s="34"/>
      <c r="B703" s="74"/>
      <c r="C703" s="75"/>
      <c r="D703" s="34"/>
      <c r="E703" s="35"/>
      <c r="F703" s="70"/>
      <c r="H703" s="49"/>
      <c r="I703" s="50"/>
      <c r="J703" s="51"/>
      <c r="K703" s="52"/>
      <c r="L703" s="52"/>
      <c r="M703" s="52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</row>
    <row r="704" spans="1:837" ht="12">
      <c r="A704" s="34"/>
      <c r="B704" s="74"/>
      <c r="C704" s="75"/>
      <c r="D704" s="34"/>
      <c r="E704" s="35"/>
      <c r="F704" s="70"/>
      <c r="H704" s="49"/>
      <c r="I704" s="50"/>
      <c r="J704" s="51"/>
      <c r="K704" s="52"/>
      <c r="L704" s="52"/>
      <c r="M704" s="52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</row>
    <row r="705" spans="1:837" ht="12">
      <c r="A705" s="34"/>
      <c r="B705" s="74"/>
      <c r="C705" s="75"/>
      <c r="D705" s="34"/>
      <c r="E705" s="35"/>
      <c r="F705" s="70"/>
      <c r="H705" s="49"/>
      <c r="I705" s="50"/>
      <c r="J705" s="51"/>
      <c r="K705" s="52"/>
      <c r="L705" s="52"/>
      <c r="M705" s="52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</row>
    <row r="706" spans="1:837" ht="12">
      <c r="A706" s="34"/>
      <c r="B706" s="74"/>
      <c r="C706" s="75"/>
      <c r="D706" s="34"/>
      <c r="E706" s="35"/>
      <c r="F706" s="70"/>
      <c r="H706" s="49"/>
      <c r="I706" s="50"/>
      <c r="J706" s="51"/>
      <c r="K706" s="52"/>
      <c r="L706" s="52"/>
      <c r="M706" s="52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</row>
    <row r="707" spans="1:837" ht="12">
      <c r="A707" s="34"/>
      <c r="B707" s="74"/>
      <c r="C707" s="75"/>
      <c r="D707" s="34"/>
      <c r="E707" s="35"/>
      <c r="F707" s="70"/>
      <c r="H707" s="49"/>
      <c r="I707" s="50"/>
      <c r="J707" s="51"/>
      <c r="K707" s="52"/>
      <c r="L707" s="52"/>
      <c r="M707" s="52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</row>
    <row r="708" spans="1:837" ht="12">
      <c r="A708" s="34"/>
      <c r="B708" s="74"/>
      <c r="C708" s="75"/>
      <c r="D708" s="34"/>
      <c r="E708" s="35"/>
      <c r="F708" s="70"/>
      <c r="H708" s="49"/>
      <c r="I708" s="50"/>
      <c r="J708" s="51"/>
      <c r="K708" s="52"/>
      <c r="L708" s="52"/>
      <c r="M708" s="52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</row>
    <row r="709" spans="1:837" ht="12">
      <c r="A709" s="34"/>
      <c r="B709" s="74"/>
      <c r="C709" s="75"/>
      <c r="D709" s="34"/>
      <c r="E709" s="35"/>
      <c r="F709" s="70"/>
      <c r="H709" s="49"/>
      <c r="I709" s="50"/>
      <c r="J709" s="51"/>
      <c r="K709" s="52"/>
      <c r="L709" s="52"/>
      <c r="M709" s="52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</row>
    <row r="710" spans="1:837" ht="12">
      <c r="A710" s="34"/>
      <c r="B710" s="74"/>
      <c r="C710" s="75"/>
      <c r="D710" s="34"/>
      <c r="E710" s="35"/>
      <c r="F710" s="70"/>
      <c r="H710" s="49"/>
      <c r="I710" s="50"/>
      <c r="J710" s="51"/>
      <c r="K710" s="52"/>
      <c r="L710" s="52"/>
      <c r="M710" s="52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</row>
    <row r="711" spans="1:837" ht="12">
      <c r="A711" s="34"/>
      <c r="B711" s="74"/>
      <c r="C711" s="75"/>
      <c r="D711" s="34"/>
      <c r="E711" s="35"/>
      <c r="F711" s="70"/>
      <c r="H711" s="49"/>
      <c r="I711" s="50"/>
      <c r="J711" s="51"/>
      <c r="K711" s="52"/>
      <c r="L711" s="52"/>
      <c r="M711" s="52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</row>
    <row r="712" spans="1:837" ht="12">
      <c r="A712" s="34"/>
      <c r="B712" s="74"/>
      <c r="C712" s="75"/>
      <c r="D712" s="34"/>
      <c r="E712" s="35"/>
      <c r="F712" s="70"/>
      <c r="H712" s="49"/>
      <c r="I712" s="50"/>
      <c r="J712" s="51"/>
      <c r="K712" s="52"/>
      <c r="L712" s="52"/>
      <c r="M712" s="5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</row>
    <row r="713" spans="1:837" ht="12">
      <c r="A713" s="34"/>
      <c r="B713" s="74"/>
      <c r="C713" s="75"/>
      <c r="D713" s="34"/>
      <c r="E713" s="35"/>
      <c r="F713" s="70"/>
      <c r="H713" s="49"/>
      <c r="I713" s="50"/>
      <c r="J713" s="51"/>
      <c r="K713" s="52"/>
      <c r="L713" s="52"/>
      <c r="M713" s="52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</row>
    <row r="714" spans="1:837" ht="12">
      <c r="A714" s="34"/>
      <c r="B714" s="74"/>
      <c r="C714" s="75"/>
      <c r="D714" s="34"/>
      <c r="E714" s="35"/>
      <c r="F714" s="70"/>
      <c r="H714" s="49"/>
      <c r="I714" s="50"/>
      <c r="J714" s="51"/>
      <c r="K714" s="52"/>
      <c r="L714" s="52"/>
      <c r="M714" s="52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</row>
    <row r="715" spans="1:837" ht="12">
      <c r="A715" s="34"/>
      <c r="B715" s="74"/>
      <c r="C715" s="75"/>
      <c r="D715" s="34"/>
      <c r="E715" s="35"/>
      <c r="F715" s="70"/>
      <c r="H715" s="49"/>
      <c r="I715" s="50"/>
      <c r="J715" s="51"/>
      <c r="K715" s="52"/>
      <c r="L715" s="52"/>
      <c r="M715" s="52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</row>
    <row r="716" spans="1:837" ht="12">
      <c r="A716" s="34"/>
      <c r="B716" s="74"/>
      <c r="C716" s="75"/>
      <c r="D716" s="34"/>
      <c r="E716" s="35"/>
      <c r="F716" s="70"/>
      <c r="H716" s="49"/>
      <c r="I716" s="50"/>
      <c r="J716" s="51"/>
      <c r="K716" s="52"/>
      <c r="L716" s="52"/>
      <c r="M716" s="52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</row>
    <row r="717" spans="1:837" ht="12">
      <c r="A717" s="34"/>
      <c r="B717" s="74"/>
      <c r="C717" s="75"/>
      <c r="D717" s="34"/>
      <c r="E717" s="35"/>
      <c r="F717" s="70"/>
      <c r="H717" s="49"/>
      <c r="I717" s="50"/>
      <c r="J717" s="51"/>
      <c r="K717" s="52"/>
      <c r="L717" s="52"/>
      <c r="M717" s="52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</row>
    <row r="718" spans="1:837" ht="12">
      <c r="A718" s="34"/>
      <c r="B718" s="74"/>
      <c r="C718" s="75"/>
      <c r="D718" s="34"/>
      <c r="E718" s="35"/>
      <c r="F718" s="70"/>
      <c r="H718" s="49"/>
      <c r="I718" s="50"/>
      <c r="J718" s="51"/>
      <c r="K718" s="52"/>
      <c r="L718" s="52"/>
      <c r="M718" s="52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</row>
    <row r="719" spans="1:837" ht="12">
      <c r="A719" s="34"/>
      <c r="B719" s="74"/>
      <c r="C719" s="75"/>
      <c r="D719" s="34"/>
      <c r="E719" s="35"/>
      <c r="F719" s="70"/>
      <c r="H719" s="49"/>
      <c r="I719" s="50"/>
      <c r="J719" s="51"/>
      <c r="K719" s="52"/>
      <c r="L719" s="52"/>
      <c r="M719" s="52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</row>
    <row r="720" spans="1:837" ht="12">
      <c r="A720" s="34"/>
      <c r="B720" s="74"/>
      <c r="C720" s="75"/>
      <c r="D720" s="34"/>
      <c r="E720" s="35"/>
      <c r="F720" s="70"/>
      <c r="H720" s="49"/>
      <c r="I720" s="50"/>
      <c r="J720" s="51"/>
      <c r="K720" s="52"/>
      <c r="L720" s="52"/>
      <c r="M720" s="52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</row>
    <row r="721" spans="1:837" ht="12">
      <c r="A721" s="34"/>
      <c r="B721" s="74"/>
      <c r="C721" s="75"/>
      <c r="D721" s="34"/>
      <c r="E721" s="35"/>
      <c r="F721" s="70"/>
      <c r="H721" s="49"/>
      <c r="I721" s="50"/>
      <c r="J721" s="51"/>
      <c r="K721" s="52"/>
      <c r="L721" s="52"/>
      <c r="M721" s="52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</row>
    <row r="722" spans="1:837" ht="12">
      <c r="A722" s="34"/>
      <c r="B722" s="74"/>
      <c r="C722" s="75"/>
      <c r="D722" s="34"/>
      <c r="E722" s="35"/>
      <c r="F722" s="70"/>
      <c r="H722" s="49"/>
      <c r="I722" s="50"/>
      <c r="J722" s="51"/>
      <c r="K722" s="52"/>
      <c r="L722" s="52"/>
      <c r="M722" s="5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</row>
    <row r="723" spans="1:837" ht="12">
      <c r="A723" s="34"/>
      <c r="B723" s="74"/>
      <c r="C723" s="75"/>
      <c r="D723" s="34"/>
      <c r="E723" s="35"/>
      <c r="F723" s="70"/>
      <c r="H723" s="49"/>
      <c r="I723" s="50"/>
      <c r="J723" s="51"/>
      <c r="K723" s="52"/>
      <c r="L723" s="52"/>
      <c r="M723" s="52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</row>
    <row r="724" spans="1:837" ht="12">
      <c r="A724" s="34"/>
      <c r="B724" s="74"/>
      <c r="C724" s="75"/>
      <c r="D724" s="34"/>
      <c r="E724" s="35"/>
      <c r="F724" s="70"/>
      <c r="H724" s="49"/>
      <c r="I724" s="50"/>
      <c r="J724" s="51"/>
      <c r="K724" s="52"/>
      <c r="L724" s="52"/>
      <c r="M724" s="52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</row>
    <row r="725" spans="1:837" ht="12">
      <c r="A725" s="34"/>
      <c r="B725" s="74"/>
      <c r="C725" s="75"/>
      <c r="D725" s="34"/>
      <c r="E725" s="35"/>
      <c r="F725" s="70"/>
      <c r="H725" s="49"/>
      <c r="I725" s="50"/>
      <c r="J725" s="51"/>
      <c r="K725" s="52"/>
      <c r="L725" s="52"/>
      <c r="M725" s="52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</row>
    <row r="726" spans="1:837" ht="12">
      <c r="A726" s="34"/>
      <c r="B726" s="74"/>
      <c r="C726" s="75"/>
      <c r="D726" s="34"/>
      <c r="E726" s="35"/>
      <c r="F726" s="70"/>
      <c r="H726" s="49"/>
      <c r="I726" s="50"/>
      <c r="J726" s="51"/>
      <c r="K726" s="52"/>
      <c r="L726" s="52"/>
      <c r="M726" s="52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</row>
    <row r="727" spans="1:837" ht="12">
      <c r="A727" s="34"/>
      <c r="B727" s="74"/>
      <c r="C727" s="75"/>
      <c r="D727" s="34"/>
      <c r="E727" s="35"/>
      <c r="F727" s="70"/>
      <c r="H727" s="49"/>
      <c r="I727" s="50"/>
      <c r="J727" s="51"/>
      <c r="K727" s="52"/>
      <c r="L727" s="52"/>
      <c r="M727" s="52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</row>
    <row r="728" spans="1:837" ht="12">
      <c r="A728" s="34"/>
      <c r="B728" s="74"/>
      <c r="C728" s="75"/>
      <c r="D728" s="34"/>
      <c r="E728" s="35"/>
      <c r="F728" s="70"/>
      <c r="H728" s="49"/>
      <c r="I728" s="50"/>
      <c r="J728" s="51"/>
      <c r="K728" s="52"/>
      <c r="L728" s="52"/>
      <c r="M728" s="52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</row>
    <row r="729" spans="1:837" ht="12">
      <c r="A729" s="34"/>
      <c r="B729" s="74"/>
      <c r="C729" s="75"/>
      <c r="D729" s="34"/>
      <c r="E729" s="35"/>
      <c r="F729" s="70"/>
      <c r="H729" s="49"/>
      <c r="I729" s="50"/>
      <c r="J729" s="51"/>
      <c r="K729" s="52"/>
      <c r="L729" s="52"/>
      <c r="M729" s="52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</row>
    <row r="730" spans="1:837" ht="12">
      <c r="A730" s="34"/>
      <c r="B730" s="74"/>
      <c r="C730" s="75"/>
      <c r="D730" s="34"/>
      <c r="E730" s="35"/>
      <c r="F730" s="70"/>
      <c r="H730" s="49"/>
      <c r="I730" s="50"/>
      <c r="J730" s="51"/>
      <c r="K730" s="52"/>
      <c r="L730" s="52"/>
      <c r="M730" s="52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</row>
    <row r="731" spans="1:837" ht="12">
      <c r="A731" s="34"/>
      <c r="B731" s="74"/>
      <c r="C731" s="75"/>
      <c r="D731" s="34"/>
      <c r="E731" s="35"/>
      <c r="F731" s="70"/>
      <c r="H731" s="49"/>
      <c r="I731" s="50"/>
      <c r="J731" s="51"/>
      <c r="K731" s="52"/>
      <c r="L731" s="52"/>
      <c r="M731" s="52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</row>
    <row r="732" spans="1:837" ht="12">
      <c r="A732" s="34"/>
      <c r="B732" s="74"/>
      <c r="C732" s="75"/>
      <c r="D732" s="34"/>
      <c r="E732" s="35"/>
      <c r="F732" s="70"/>
      <c r="H732" s="49"/>
      <c r="I732" s="50"/>
      <c r="J732" s="51"/>
      <c r="K732" s="52"/>
      <c r="L732" s="52"/>
      <c r="M732" s="5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</row>
    <row r="733" spans="1:837" ht="12">
      <c r="A733" s="34"/>
      <c r="B733" s="74"/>
      <c r="C733" s="75"/>
      <c r="D733" s="34"/>
      <c r="E733" s="35"/>
      <c r="F733" s="70"/>
      <c r="H733" s="49"/>
      <c r="I733" s="50"/>
      <c r="J733" s="51"/>
      <c r="K733" s="52"/>
      <c r="L733" s="52"/>
      <c r="M733" s="52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</row>
    <row r="734" spans="1:837" ht="12">
      <c r="A734" s="34"/>
      <c r="B734" s="74"/>
      <c r="C734" s="75"/>
      <c r="D734" s="34"/>
      <c r="E734" s="35"/>
      <c r="F734" s="70"/>
      <c r="H734" s="49"/>
      <c r="I734" s="50"/>
      <c r="J734" s="51"/>
      <c r="K734" s="52"/>
      <c r="L734" s="52"/>
      <c r="M734" s="52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</row>
    <row r="735" spans="1:837" ht="12">
      <c r="A735" s="34"/>
      <c r="B735" s="74"/>
      <c r="C735" s="75"/>
      <c r="D735" s="34"/>
      <c r="E735" s="35"/>
      <c r="F735" s="70"/>
      <c r="H735" s="49"/>
      <c r="I735" s="50"/>
      <c r="J735" s="51"/>
      <c r="K735" s="52"/>
      <c r="L735" s="52"/>
      <c r="M735" s="52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</row>
    <row r="736" spans="1:837" ht="12">
      <c r="A736" s="34"/>
      <c r="B736" s="74"/>
      <c r="C736" s="75"/>
      <c r="D736" s="34"/>
      <c r="E736" s="35"/>
      <c r="F736" s="70"/>
      <c r="H736" s="49"/>
      <c r="I736" s="50"/>
      <c r="J736" s="51"/>
      <c r="K736" s="52"/>
      <c r="L736" s="52"/>
      <c r="M736" s="52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</row>
    <row r="737" spans="1:837" ht="12">
      <c r="A737" s="34"/>
      <c r="B737" s="74"/>
      <c r="C737" s="75"/>
      <c r="D737" s="34"/>
      <c r="E737" s="35"/>
      <c r="F737" s="70"/>
      <c r="H737" s="49"/>
      <c r="I737" s="50"/>
      <c r="J737" s="51"/>
      <c r="K737" s="52"/>
      <c r="L737" s="52"/>
      <c r="M737" s="52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</row>
    <row r="738" spans="1:837" ht="12">
      <c r="A738" s="34"/>
      <c r="B738" s="74"/>
      <c r="C738" s="75"/>
      <c r="D738" s="34"/>
      <c r="E738" s="35"/>
      <c r="F738" s="70"/>
      <c r="H738" s="49"/>
      <c r="I738" s="50"/>
      <c r="J738" s="51"/>
      <c r="K738" s="52"/>
      <c r="L738" s="52"/>
      <c r="M738" s="52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</row>
    <row r="739" spans="1:837" ht="12">
      <c r="A739" s="34"/>
      <c r="B739" s="74"/>
      <c r="C739" s="75"/>
      <c r="D739" s="34"/>
      <c r="E739" s="35"/>
      <c r="F739" s="70"/>
      <c r="H739" s="49"/>
      <c r="I739" s="50"/>
      <c r="J739" s="51"/>
      <c r="K739" s="52"/>
      <c r="L739" s="52"/>
      <c r="M739" s="52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</row>
    <row r="740" spans="1:837" ht="12">
      <c r="A740" s="34"/>
      <c r="B740" s="74"/>
      <c r="C740" s="75"/>
      <c r="D740" s="34"/>
      <c r="E740" s="35"/>
      <c r="F740" s="70"/>
      <c r="H740" s="49"/>
      <c r="I740" s="50"/>
      <c r="J740" s="51"/>
      <c r="K740" s="52"/>
      <c r="L740" s="52"/>
      <c r="M740" s="52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</row>
    <row r="741" spans="1:837" ht="12">
      <c r="A741" s="34"/>
      <c r="B741" s="74"/>
      <c r="C741" s="75"/>
      <c r="D741" s="34"/>
      <c r="E741" s="35"/>
      <c r="F741" s="70"/>
      <c r="H741" s="49"/>
      <c r="I741" s="50"/>
      <c r="J741" s="51"/>
      <c r="K741" s="52"/>
      <c r="L741" s="52"/>
      <c r="M741" s="52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</row>
    <row r="742" spans="1:837" ht="12">
      <c r="A742" s="34"/>
      <c r="B742" s="74"/>
      <c r="C742" s="75"/>
      <c r="D742" s="34"/>
      <c r="E742" s="35"/>
      <c r="F742" s="70"/>
      <c r="H742" s="49"/>
      <c r="I742" s="50"/>
      <c r="J742" s="51"/>
      <c r="K742" s="52"/>
      <c r="L742" s="52"/>
      <c r="M742" s="5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</row>
    <row r="743" spans="1:837" ht="12">
      <c r="A743" s="34"/>
      <c r="B743" s="74"/>
      <c r="C743" s="75"/>
      <c r="D743" s="34"/>
      <c r="E743" s="35"/>
      <c r="F743" s="70"/>
      <c r="H743" s="49"/>
      <c r="I743" s="50"/>
      <c r="J743" s="51"/>
      <c r="K743" s="52"/>
      <c r="L743" s="52"/>
      <c r="M743" s="52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</row>
    <row r="744" spans="1:837" ht="12">
      <c r="A744" s="34"/>
      <c r="B744" s="74"/>
      <c r="C744" s="75"/>
      <c r="D744" s="34"/>
      <c r="E744" s="35"/>
      <c r="F744" s="70"/>
      <c r="H744" s="49"/>
      <c r="I744" s="50"/>
      <c r="J744" s="51"/>
      <c r="K744" s="52"/>
      <c r="L744" s="52"/>
      <c r="M744" s="52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</row>
    <row r="745" spans="1:837" ht="12">
      <c r="A745" s="34"/>
      <c r="B745" s="74"/>
      <c r="C745" s="75"/>
      <c r="D745" s="34"/>
      <c r="E745" s="35"/>
      <c r="F745" s="70"/>
      <c r="H745" s="49"/>
      <c r="I745" s="50"/>
      <c r="J745" s="51"/>
      <c r="K745" s="52"/>
      <c r="L745" s="52"/>
      <c r="M745" s="52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</row>
    <row r="746" spans="1:837" ht="12">
      <c r="A746" s="34"/>
      <c r="B746" s="74"/>
      <c r="C746" s="75"/>
      <c r="D746" s="34"/>
      <c r="E746" s="35"/>
      <c r="F746" s="70"/>
      <c r="H746" s="49"/>
      <c r="I746" s="50"/>
      <c r="J746" s="51"/>
      <c r="K746" s="52"/>
      <c r="L746" s="52"/>
      <c r="M746" s="52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</row>
    <row r="747" spans="1:837" ht="12">
      <c r="A747" s="34"/>
      <c r="B747" s="74"/>
      <c r="C747" s="75"/>
      <c r="D747" s="34"/>
      <c r="E747" s="35"/>
      <c r="F747" s="70"/>
      <c r="H747" s="49"/>
      <c r="I747" s="50"/>
      <c r="J747" s="51"/>
      <c r="K747" s="52"/>
      <c r="L747" s="52"/>
      <c r="M747" s="52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</row>
    <row r="748" spans="1:837" ht="12">
      <c r="A748" s="34"/>
      <c r="B748" s="74"/>
      <c r="C748" s="75"/>
      <c r="D748" s="34"/>
      <c r="E748" s="35"/>
      <c r="F748" s="70"/>
      <c r="H748" s="49"/>
      <c r="I748" s="50"/>
      <c r="J748" s="51"/>
      <c r="K748" s="52"/>
      <c r="L748" s="52"/>
      <c r="M748" s="52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</row>
    <row r="749" spans="1:837" ht="12">
      <c r="A749" s="34"/>
      <c r="B749" s="74"/>
      <c r="C749" s="75"/>
      <c r="D749" s="34"/>
      <c r="E749" s="35"/>
      <c r="F749" s="70"/>
      <c r="H749" s="49"/>
      <c r="I749" s="50"/>
      <c r="J749" s="51"/>
      <c r="K749" s="52"/>
      <c r="L749" s="52"/>
      <c r="M749" s="52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</row>
    <row r="750" spans="1:837" ht="12">
      <c r="A750" s="34"/>
      <c r="B750" s="74"/>
      <c r="C750" s="75"/>
      <c r="D750" s="34"/>
      <c r="E750" s="35"/>
      <c r="F750" s="70"/>
      <c r="H750" s="49"/>
      <c r="I750" s="50"/>
      <c r="J750" s="51"/>
      <c r="K750" s="52"/>
      <c r="L750" s="52"/>
      <c r="M750" s="52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</row>
    <row r="751" spans="1:837" ht="12">
      <c r="A751" s="34"/>
      <c r="B751" s="74"/>
      <c r="C751" s="75"/>
      <c r="D751" s="34"/>
      <c r="E751" s="35"/>
      <c r="F751" s="70"/>
      <c r="H751" s="49"/>
      <c r="I751" s="50"/>
      <c r="J751" s="51"/>
      <c r="K751" s="52"/>
      <c r="L751" s="52"/>
      <c r="M751" s="52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</row>
    <row r="752" spans="1:837" ht="12">
      <c r="A752" s="34"/>
      <c r="B752" s="74"/>
      <c r="C752" s="75"/>
      <c r="D752" s="34"/>
      <c r="E752" s="35"/>
      <c r="F752" s="70"/>
      <c r="H752" s="49"/>
      <c r="I752" s="50"/>
      <c r="J752" s="51"/>
      <c r="K752" s="52"/>
      <c r="L752" s="52"/>
      <c r="M752" s="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</row>
    <row r="753" spans="1:837" ht="12">
      <c r="A753" s="34"/>
      <c r="B753" s="74"/>
      <c r="C753" s="75"/>
      <c r="D753" s="34"/>
      <c r="E753" s="35"/>
      <c r="F753" s="70"/>
      <c r="H753" s="49"/>
      <c r="I753" s="50"/>
      <c r="J753" s="51"/>
      <c r="K753" s="52"/>
      <c r="L753" s="52"/>
      <c r="M753" s="52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</row>
    <row r="754" spans="1:837" ht="12">
      <c r="A754" s="34"/>
      <c r="B754" s="74"/>
      <c r="C754" s="75"/>
      <c r="D754" s="34"/>
      <c r="E754" s="35"/>
      <c r="F754" s="70"/>
      <c r="H754" s="49"/>
      <c r="I754" s="50"/>
      <c r="J754" s="51"/>
      <c r="K754" s="52"/>
      <c r="L754" s="52"/>
      <c r="M754" s="52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</row>
    <row r="755" spans="1:837" ht="12">
      <c r="A755" s="34"/>
      <c r="B755" s="74"/>
      <c r="C755" s="75"/>
      <c r="D755" s="34"/>
      <c r="E755" s="35"/>
      <c r="F755" s="70"/>
      <c r="H755" s="49"/>
      <c r="I755" s="50"/>
      <c r="J755" s="51"/>
      <c r="K755" s="52"/>
      <c r="L755" s="52"/>
      <c r="M755" s="52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</row>
    <row r="756" spans="1:837" ht="12">
      <c r="A756" s="34"/>
      <c r="B756" s="74"/>
      <c r="C756" s="75"/>
      <c r="D756" s="34"/>
      <c r="E756" s="35"/>
      <c r="F756" s="70"/>
      <c r="H756" s="49"/>
      <c r="I756" s="50"/>
      <c r="J756" s="51"/>
      <c r="K756" s="52"/>
      <c r="L756" s="52"/>
      <c r="M756" s="52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</row>
    <row r="757" spans="1:837" ht="12">
      <c r="A757" s="34"/>
      <c r="B757" s="74"/>
      <c r="C757" s="75"/>
      <c r="D757" s="34"/>
      <c r="E757" s="35"/>
      <c r="F757" s="70"/>
      <c r="H757" s="49"/>
      <c r="I757" s="50"/>
      <c r="J757" s="51"/>
      <c r="K757" s="52"/>
      <c r="L757" s="52"/>
      <c r="M757" s="52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</row>
    <row r="758" spans="1:837" ht="12">
      <c r="A758" s="34"/>
      <c r="B758" s="74"/>
      <c r="C758" s="75"/>
      <c r="D758" s="34"/>
      <c r="E758" s="35"/>
      <c r="F758" s="70"/>
      <c r="H758" s="49"/>
      <c r="I758" s="50"/>
      <c r="J758" s="51"/>
      <c r="K758" s="52"/>
      <c r="L758" s="52"/>
      <c r="M758" s="52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</row>
    <row r="759" spans="1:837" ht="12">
      <c r="A759" s="34"/>
      <c r="B759" s="74"/>
      <c r="C759" s="75"/>
      <c r="D759" s="34"/>
      <c r="E759" s="35"/>
      <c r="F759" s="70"/>
      <c r="H759" s="49"/>
      <c r="I759" s="50"/>
      <c r="J759" s="51"/>
      <c r="K759" s="52"/>
      <c r="L759" s="52"/>
      <c r="M759" s="52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</row>
    <row r="760" spans="1:837" ht="12">
      <c r="A760" s="34"/>
      <c r="B760" s="74"/>
      <c r="C760" s="75"/>
      <c r="D760" s="34"/>
      <c r="E760" s="35"/>
      <c r="F760" s="70"/>
      <c r="H760" s="49"/>
      <c r="I760" s="50"/>
      <c r="J760" s="51"/>
      <c r="K760" s="52"/>
      <c r="L760" s="52"/>
      <c r="M760" s="52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</row>
    <row r="761" spans="1:837" ht="12">
      <c r="A761" s="34"/>
      <c r="B761" s="74"/>
      <c r="C761" s="75"/>
      <c r="D761" s="34"/>
      <c r="E761" s="35"/>
      <c r="F761" s="70"/>
      <c r="H761" s="49"/>
      <c r="I761" s="50"/>
      <c r="J761" s="51"/>
      <c r="K761" s="52"/>
      <c r="L761" s="52"/>
      <c r="M761" s="52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</row>
    <row r="762" spans="1:837" ht="12">
      <c r="A762" s="34"/>
      <c r="B762" s="74"/>
      <c r="C762" s="75"/>
      <c r="D762" s="34"/>
      <c r="E762" s="35"/>
      <c r="F762" s="70"/>
      <c r="H762" s="49"/>
      <c r="I762" s="50"/>
      <c r="J762" s="51"/>
      <c r="K762" s="52"/>
      <c r="L762" s="52"/>
      <c r="M762" s="5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</row>
    <row r="763" spans="1:837" ht="12">
      <c r="A763" s="34"/>
      <c r="B763" s="74"/>
      <c r="C763" s="75"/>
      <c r="D763" s="34"/>
      <c r="E763" s="35"/>
      <c r="F763" s="70"/>
      <c r="H763" s="49"/>
      <c r="I763" s="50"/>
      <c r="J763" s="51"/>
      <c r="K763" s="52"/>
      <c r="L763" s="52"/>
      <c r="M763" s="52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</row>
    <row r="764" spans="1:837" ht="12">
      <c r="A764" s="34"/>
      <c r="B764" s="74"/>
      <c r="C764" s="75"/>
      <c r="D764" s="34"/>
      <c r="E764" s="35"/>
      <c r="F764" s="70"/>
      <c r="H764" s="49"/>
      <c r="I764" s="50"/>
      <c r="J764" s="51"/>
      <c r="K764" s="52"/>
      <c r="L764" s="52"/>
      <c r="M764" s="52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</row>
    <row r="765" spans="1:837" ht="12">
      <c r="A765" s="34"/>
      <c r="B765" s="74"/>
      <c r="C765" s="75"/>
      <c r="D765" s="34"/>
      <c r="E765" s="35"/>
      <c r="F765" s="70"/>
      <c r="H765" s="49"/>
      <c r="I765" s="50"/>
      <c r="J765" s="51"/>
      <c r="K765" s="52"/>
      <c r="L765" s="52"/>
      <c r="M765" s="52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</row>
    <row r="766" spans="1:837" ht="12">
      <c r="A766" s="34"/>
      <c r="B766" s="74"/>
      <c r="C766" s="75"/>
      <c r="D766" s="34"/>
      <c r="E766" s="35"/>
      <c r="F766" s="70"/>
      <c r="H766" s="49"/>
      <c r="I766" s="50"/>
      <c r="J766" s="51"/>
      <c r="K766" s="52"/>
      <c r="L766" s="52"/>
      <c r="M766" s="52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</row>
    <row r="767" spans="1:837" ht="12">
      <c r="A767" s="34"/>
      <c r="B767" s="74"/>
      <c r="C767" s="75"/>
      <c r="D767" s="34"/>
      <c r="E767" s="35"/>
      <c r="F767" s="70"/>
      <c r="H767" s="49"/>
      <c r="I767" s="50"/>
      <c r="J767" s="51"/>
      <c r="K767" s="52"/>
      <c r="L767" s="52"/>
      <c r="M767" s="52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</row>
    <row r="768" spans="1:837" ht="12">
      <c r="A768" s="34"/>
      <c r="B768" s="74"/>
      <c r="C768" s="75"/>
      <c r="D768" s="34"/>
      <c r="E768" s="35"/>
      <c r="F768" s="70"/>
      <c r="H768" s="49"/>
      <c r="I768" s="50"/>
      <c r="J768" s="51"/>
      <c r="K768" s="52"/>
      <c r="L768" s="52"/>
      <c r="M768" s="52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</row>
    <row r="769" spans="1:837" ht="12">
      <c r="A769" s="34"/>
      <c r="B769" s="74"/>
      <c r="C769" s="75"/>
      <c r="D769" s="34"/>
      <c r="E769" s="35"/>
      <c r="F769" s="70"/>
      <c r="H769" s="49"/>
      <c r="I769" s="50"/>
      <c r="J769" s="51"/>
      <c r="K769" s="52"/>
      <c r="L769" s="52"/>
      <c r="M769" s="52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</row>
    <row r="770" spans="1:837" ht="12">
      <c r="A770" s="34"/>
      <c r="B770" s="74"/>
      <c r="C770" s="75"/>
      <c r="D770" s="34"/>
      <c r="E770" s="35"/>
      <c r="F770" s="70"/>
      <c r="H770" s="49"/>
      <c r="I770" s="50"/>
      <c r="J770" s="51"/>
      <c r="K770" s="52"/>
      <c r="L770" s="52"/>
      <c r="M770" s="52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</row>
    <row r="771" spans="1:837" ht="12">
      <c r="A771" s="34"/>
      <c r="B771" s="74"/>
      <c r="C771" s="75"/>
      <c r="D771" s="34"/>
      <c r="E771" s="35"/>
      <c r="F771" s="70"/>
      <c r="H771" s="49"/>
      <c r="I771" s="50"/>
      <c r="J771" s="51"/>
      <c r="K771" s="52"/>
      <c r="L771" s="52"/>
      <c r="M771" s="52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</row>
    <row r="772" spans="1:837" ht="12">
      <c r="A772" s="34"/>
      <c r="B772" s="74"/>
      <c r="C772" s="75"/>
      <c r="D772" s="34"/>
      <c r="E772" s="35"/>
      <c r="F772" s="70"/>
      <c r="H772" s="49"/>
      <c r="I772" s="50"/>
      <c r="J772" s="51"/>
      <c r="K772" s="52"/>
      <c r="L772" s="52"/>
      <c r="M772" s="5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</row>
    <row r="773" spans="1:837" ht="12">
      <c r="A773" s="34"/>
      <c r="B773" s="74"/>
      <c r="C773" s="75"/>
      <c r="D773" s="34"/>
      <c r="E773" s="35"/>
      <c r="F773" s="70"/>
      <c r="H773" s="49"/>
      <c r="I773" s="50"/>
      <c r="J773" s="51"/>
      <c r="K773" s="52"/>
      <c r="L773" s="52"/>
      <c r="M773" s="52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</row>
    <row r="774" spans="1:837" ht="12">
      <c r="A774" s="34"/>
      <c r="B774" s="74"/>
      <c r="C774" s="75"/>
      <c r="D774" s="34"/>
      <c r="E774" s="35"/>
      <c r="F774" s="70"/>
      <c r="H774" s="49"/>
      <c r="I774" s="50"/>
      <c r="J774" s="51"/>
      <c r="K774" s="52"/>
      <c r="L774" s="52"/>
      <c r="M774" s="52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</row>
    <row r="775" spans="1:837" ht="12">
      <c r="A775" s="34"/>
      <c r="B775" s="74"/>
      <c r="C775" s="75"/>
      <c r="D775" s="34"/>
      <c r="E775" s="35"/>
      <c r="F775" s="70"/>
      <c r="H775" s="49"/>
      <c r="I775" s="50"/>
      <c r="J775" s="51"/>
      <c r="K775" s="52"/>
      <c r="L775" s="52"/>
      <c r="M775" s="52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</row>
    <row r="776" spans="1:837" ht="12">
      <c r="A776" s="34"/>
      <c r="B776" s="74"/>
      <c r="C776" s="75"/>
      <c r="D776" s="34"/>
      <c r="E776" s="35"/>
      <c r="F776" s="70"/>
      <c r="H776" s="49"/>
      <c r="I776" s="50"/>
      <c r="J776" s="51"/>
      <c r="K776" s="52"/>
      <c r="L776" s="52"/>
      <c r="M776" s="52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</row>
    <row r="777" spans="1:837" ht="12">
      <c r="A777" s="34"/>
      <c r="B777" s="74"/>
      <c r="C777" s="75"/>
      <c r="D777" s="34"/>
      <c r="E777" s="35"/>
      <c r="F777" s="70"/>
      <c r="H777" s="49"/>
      <c r="I777" s="50"/>
      <c r="J777" s="51"/>
      <c r="K777" s="52"/>
      <c r="L777" s="52"/>
      <c r="M777" s="52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</row>
    <row r="778" spans="1:837" ht="12">
      <c r="A778" s="34"/>
      <c r="B778" s="74"/>
      <c r="C778" s="75"/>
      <c r="D778" s="34"/>
      <c r="E778" s="35"/>
      <c r="F778" s="70"/>
      <c r="H778" s="49"/>
      <c r="I778" s="50"/>
      <c r="J778" s="51"/>
      <c r="K778" s="52"/>
      <c r="L778" s="52"/>
      <c r="M778" s="52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</row>
    <row r="779" spans="1:837" ht="12">
      <c r="A779" s="34"/>
      <c r="B779" s="74"/>
      <c r="C779" s="75"/>
      <c r="D779" s="34"/>
      <c r="E779" s="35"/>
      <c r="F779" s="70"/>
      <c r="H779" s="49"/>
      <c r="I779" s="50"/>
      <c r="J779" s="51"/>
      <c r="K779" s="52"/>
      <c r="L779" s="52"/>
      <c r="M779" s="52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</row>
    <row r="780" spans="1:837" ht="12">
      <c r="A780" s="34"/>
      <c r="B780" s="74"/>
      <c r="C780" s="75"/>
      <c r="D780" s="34"/>
      <c r="E780" s="35"/>
      <c r="F780" s="70"/>
      <c r="H780" s="49"/>
      <c r="I780" s="50"/>
      <c r="J780" s="51"/>
      <c r="K780" s="52"/>
      <c r="L780" s="52"/>
      <c r="M780" s="52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</row>
    <row r="781" spans="1:837" ht="12">
      <c r="A781" s="34"/>
      <c r="B781" s="74"/>
      <c r="C781" s="75"/>
      <c r="D781" s="34"/>
      <c r="E781" s="35"/>
      <c r="F781" s="70"/>
      <c r="H781" s="49"/>
      <c r="I781" s="50"/>
      <c r="J781" s="51"/>
      <c r="K781" s="52"/>
      <c r="L781" s="52"/>
      <c r="M781" s="52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</row>
    <row r="782" spans="1:837" ht="12">
      <c r="A782" s="34"/>
      <c r="B782" s="74"/>
      <c r="C782" s="75"/>
      <c r="D782" s="34"/>
      <c r="E782" s="35"/>
      <c r="F782" s="70"/>
      <c r="H782" s="49"/>
      <c r="I782" s="50"/>
      <c r="J782" s="51"/>
      <c r="K782" s="52"/>
      <c r="L782" s="52"/>
      <c r="M782" s="5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</row>
    <row r="783" spans="1:837" ht="12">
      <c r="A783" s="34"/>
      <c r="B783" s="74"/>
      <c r="C783" s="75"/>
      <c r="D783" s="34"/>
      <c r="E783" s="35"/>
      <c r="F783" s="70"/>
      <c r="H783" s="49"/>
      <c r="I783" s="50"/>
      <c r="J783" s="51"/>
      <c r="K783" s="52"/>
      <c r="L783" s="52"/>
      <c r="M783" s="52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</row>
    <row r="784" spans="1:837" ht="12">
      <c r="A784" s="34"/>
      <c r="B784" s="74"/>
      <c r="C784" s="75"/>
      <c r="D784" s="34"/>
      <c r="E784" s="35"/>
      <c r="F784" s="70"/>
      <c r="H784" s="49"/>
      <c r="I784" s="50"/>
      <c r="J784" s="51"/>
      <c r="K784" s="52"/>
      <c r="L784" s="52"/>
      <c r="M784" s="52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</row>
    <row r="785" spans="1:837" ht="12">
      <c r="A785" s="34"/>
      <c r="B785" s="74"/>
      <c r="C785" s="75"/>
      <c r="D785" s="34"/>
      <c r="E785" s="35"/>
      <c r="F785" s="70"/>
      <c r="H785" s="49"/>
      <c r="I785" s="50"/>
      <c r="J785" s="51"/>
      <c r="K785" s="52"/>
      <c r="L785" s="52"/>
      <c r="M785" s="52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</row>
    <row r="786" spans="1:837" ht="12">
      <c r="A786" s="34"/>
      <c r="B786" s="74"/>
      <c r="C786" s="75"/>
      <c r="D786" s="34"/>
      <c r="E786" s="35"/>
      <c r="F786" s="70"/>
      <c r="H786" s="49"/>
      <c r="I786" s="50"/>
      <c r="J786" s="51"/>
      <c r="K786" s="52"/>
      <c r="L786" s="52"/>
      <c r="M786" s="52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</row>
    <row r="787" spans="1:837" ht="12">
      <c r="A787" s="34"/>
      <c r="B787" s="74"/>
      <c r="C787" s="75"/>
      <c r="D787" s="34"/>
      <c r="E787" s="35"/>
      <c r="F787" s="70"/>
      <c r="H787" s="49"/>
      <c r="I787" s="50"/>
      <c r="J787" s="51"/>
      <c r="K787" s="52"/>
      <c r="L787" s="52"/>
      <c r="M787" s="52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</row>
    <row r="788" spans="1:837" ht="12">
      <c r="A788" s="34"/>
      <c r="B788" s="74"/>
      <c r="C788" s="75"/>
      <c r="D788" s="34"/>
      <c r="E788" s="35"/>
      <c r="F788" s="70"/>
      <c r="H788" s="49"/>
      <c r="I788" s="50"/>
      <c r="J788" s="51"/>
      <c r="K788" s="52"/>
      <c r="L788" s="52"/>
      <c r="M788" s="52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</row>
    <row r="789" spans="1:837" ht="12">
      <c r="A789" s="34"/>
      <c r="B789" s="74"/>
      <c r="C789" s="75"/>
      <c r="D789" s="34"/>
      <c r="E789" s="35"/>
      <c r="F789" s="70"/>
      <c r="H789" s="49"/>
      <c r="I789" s="50"/>
      <c r="J789" s="51"/>
      <c r="K789" s="52"/>
      <c r="L789" s="52"/>
      <c r="M789" s="52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</row>
    <row r="790" spans="1:837" ht="12">
      <c r="A790" s="34"/>
      <c r="B790" s="74"/>
      <c r="C790" s="75"/>
      <c r="D790" s="34"/>
      <c r="E790" s="35"/>
      <c r="F790" s="70"/>
      <c r="H790" s="49"/>
      <c r="I790" s="50"/>
      <c r="J790" s="51"/>
      <c r="K790" s="52"/>
      <c r="L790" s="52"/>
      <c r="M790" s="52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</row>
    <row r="791" spans="1:837" ht="12">
      <c r="A791" s="34"/>
      <c r="B791" s="74"/>
      <c r="C791" s="75"/>
      <c r="D791" s="34"/>
      <c r="E791" s="35"/>
      <c r="F791" s="70"/>
      <c r="H791" s="49"/>
      <c r="I791" s="50"/>
      <c r="J791" s="51"/>
      <c r="K791" s="52"/>
      <c r="L791" s="52"/>
      <c r="M791" s="52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</row>
    <row r="792" spans="1:837" ht="12">
      <c r="A792" s="34"/>
      <c r="B792" s="74"/>
      <c r="C792" s="75"/>
      <c r="D792" s="34"/>
      <c r="E792" s="35"/>
      <c r="F792" s="70"/>
      <c r="H792" s="49"/>
      <c r="I792" s="50"/>
      <c r="J792" s="51"/>
      <c r="K792" s="52"/>
      <c r="L792" s="52"/>
      <c r="M792" s="5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</row>
    <row r="793" spans="1:837" ht="12">
      <c r="A793" s="34"/>
      <c r="B793" s="74"/>
      <c r="C793" s="75"/>
      <c r="D793" s="34"/>
      <c r="E793" s="35"/>
      <c r="F793" s="70"/>
      <c r="H793" s="49"/>
      <c r="I793" s="50"/>
      <c r="J793" s="51"/>
      <c r="K793" s="52"/>
      <c r="L793" s="52"/>
      <c r="M793" s="52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</row>
    <row r="794" spans="1:837" ht="12">
      <c r="A794" s="34"/>
      <c r="B794" s="74"/>
      <c r="C794" s="75"/>
      <c r="D794" s="34"/>
      <c r="E794" s="35"/>
      <c r="F794" s="70"/>
      <c r="H794" s="49"/>
      <c r="I794" s="50"/>
      <c r="J794" s="51"/>
      <c r="K794" s="52"/>
      <c r="L794" s="52"/>
      <c r="M794" s="52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</row>
    <row r="795" spans="1:837" ht="12">
      <c r="A795" s="34"/>
      <c r="B795" s="74"/>
      <c r="C795" s="75"/>
      <c r="D795" s="34"/>
      <c r="E795" s="35"/>
      <c r="F795" s="70"/>
      <c r="H795" s="49"/>
      <c r="I795" s="50"/>
      <c r="J795" s="51"/>
      <c r="K795" s="52"/>
      <c r="L795" s="52"/>
      <c r="M795" s="52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</row>
    <row r="796" spans="1:837" ht="12">
      <c r="A796" s="34"/>
      <c r="B796" s="74"/>
      <c r="C796" s="75"/>
      <c r="D796" s="34"/>
      <c r="E796" s="35"/>
      <c r="F796" s="70"/>
      <c r="H796" s="49"/>
      <c r="I796" s="50"/>
      <c r="J796" s="51"/>
      <c r="K796" s="52"/>
      <c r="L796" s="52"/>
      <c r="M796" s="52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</row>
    <row r="797" spans="1:837" ht="12">
      <c r="A797" s="34"/>
      <c r="B797" s="74"/>
      <c r="C797" s="75"/>
      <c r="D797" s="34"/>
      <c r="E797" s="35"/>
      <c r="F797" s="70"/>
      <c r="H797" s="49"/>
      <c r="I797" s="50"/>
      <c r="J797" s="51"/>
      <c r="K797" s="52"/>
      <c r="L797" s="52"/>
      <c r="M797" s="52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</row>
    <row r="798" spans="1:837" ht="12">
      <c r="A798" s="34"/>
      <c r="B798" s="74"/>
      <c r="C798" s="75"/>
      <c r="D798" s="34"/>
      <c r="E798" s="35"/>
      <c r="F798" s="70"/>
      <c r="H798" s="49"/>
      <c r="I798" s="50"/>
      <c r="J798" s="51"/>
      <c r="K798" s="52"/>
      <c r="L798" s="52"/>
      <c r="M798" s="52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</row>
    <row r="799" spans="1:837" ht="12">
      <c r="A799" s="34"/>
      <c r="B799" s="74"/>
      <c r="C799" s="75"/>
      <c r="D799" s="34"/>
      <c r="E799" s="35"/>
      <c r="F799" s="70"/>
      <c r="H799" s="49"/>
      <c r="I799" s="50"/>
      <c r="J799" s="51"/>
      <c r="K799" s="52"/>
      <c r="L799" s="52"/>
      <c r="M799" s="52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</row>
    <row r="800" spans="1:837" ht="12">
      <c r="A800" s="34"/>
      <c r="B800" s="74"/>
      <c r="C800" s="75"/>
      <c r="D800" s="34"/>
      <c r="E800" s="35"/>
      <c r="F800" s="70"/>
      <c r="H800" s="49"/>
      <c r="I800" s="50"/>
      <c r="J800" s="51"/>
      <c r="K800" s="52"/>
      <c r="L800" s="52"/>
      <c r="M800" s="52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</row>
    <row r="801" spans="1:837" ht="12">
      <c r="A801" s="34"/>
      <c r="B801" s="74"/>
      <c r="C801" s="75"/>
      <c r="D801" s="34"/>
      <c r="E801" s="35"/>
      <c r="F801" s="70"/>
      <c r="H801" s="49"/>
      <c r="I801" s="50"/>
      <c r="J801" s="51"/>
      <c r="K801" s="52"/>
      <c r="L801" s="52"/>
      <c r="M801" s="52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</row>
    <row r="802" spans="1:837" ht="12">
      <c r="A802" s="34"/>
      <c r="B802" s="74"/>
      <c r="C802" s="75"/>
      <c r="D802" s="34"/>
      <c r="E802" s="35"/>
      <c r="F802" s="70"/>
      <c r="H802" s="49"/>
      <c r="I802" s="50"/>
      <c r="J802" s="51"/>
      <c r="K802" s="52"/>
      <c r="L802" s="52"/>
      <c r="M802" s="5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</row>
    <row r="803" spans="1:837" ht="12">
      <c r="A803" s="34"/>
      <c r="B803" s="74"/>
      <c r="C803" s="75"/>
      <c r="D803" s="34"/>
      <c r="E803" s="35"/>
      <c r="F803" s="70"/>
      <c r="H803" s="49"/>
      <c r="I803" s="50"/>
      <c r="J803" s="51"/>
      <c r="K803" s="52"/>
      <c r="L803" s="52"/>
      <c r="M803" s="52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</row>
    <row r="804" spans="1:837" ht="12">
      <c r="A804" s="34"/>
      <c r="B804" s="74"/>
      <c r="C804" s="75"/>
      <c r="D804" s="34"/>
      <c r="E804" s="35"/>
      <c r="F804" s="70"/>
      <c r="H804" s="49"/>
      <c r="I804" s="50"/>
      <c r="J804" s="51"/>
      <c r="K804" s="52"/>
      <c r="L804" s="52"/>
      <c r="M804" s="52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</row>
    <row r="805" spans="1:837" ht="12">
      <c r="A805" s="34"/>
      <c r="B805" s="74"/>
      <c r="C805" s="75"/>
      <c r="D805" s="34"/>
      <c r="E805" s="35"/>
      <c r="F805" s="70"/>
      <c r="H805" s="49"/>
      <c r="I805" s="50"/>
      <c r="J805" s="51"/>
      <c r="K805" s="52"/>
      <c r="L805" s="52"/>
      <c r="M805" s="52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</row>
    <row r="806" spans="1:837" ht="12">
      <c r="A806" s="34"/>
      <c r="B806" s="74"/>
      <c r="C806" s="75"/>
      <c r="D806" s="34"/>
      <c r="E806" s="35"/>
      <c r="F806" s="70"/>
      <c r="H806" s="49"/>
      <c r="I806" s="50"/>
      <c r="J806" s="51"/>
      <c r="K806" s="52"/>
      <c r="L806" s="52"/>
      <c r="M806" s="52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</row>
    <row r="807" spans="1:837" ht="12">
      <c r="A807" s="34"/>
      <c r="B807" s="74"/>
      <c r="C807" s="75"/>
      <c r="D807" s="34"/>
      <c r="E807" s="35"/>
      <c r="F807" s="70"/>
      <c r="H807" s="49"/>
      <c r="I807" s="50"/>
      <c r="J807" s="51"/>
      <c r="K807" s="52"/>
      <c r="L807" s="52"/>
      <c r="M807" s="52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</row>
    <row r="808" spans="1:837" ht="12">
      <c r="A808" s="34"/>
      <c r="B808" s="74"/>
      <c r="C808" s="75"/>
      <c r="D808" s="34"/>
      <c r="E808" s="35"/>
      <c r="F808" s="70"/>
      <c r="H808" s="49"/>
      <c r="I808" s="50"/>
      <c r="J808" s="51"/>
      <c r="K808" s="52"/>
      <c r="L808" s="52"/>
      <c r="M808" s="52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</row>
    <row r="809" spans="1:837" ht="12">
      <c r="A809" s="34"/>
      <c r="B809" s="74"/>
      <c r="C809" s="75"/>
      <c r="D809" s="34"/>
      <c r="E809" s="35"/>
      <c r="F809" s="70"/>
      <c r="H809" s="49"/>
      <c r="I809" s="50"/>
      <c r="J809" s="51"/>
      <c r="K809" s="52"/>
      <c r="L809" s="52"/>
      <c r="M809" s="52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</row>
    <row r="810" spans="1:837" ht="12">
      <c r="A810" s="34"/>
      <c r="B810" s="74"/>
      <c r="C810" s="75"/>
      <c r="D810" s="34"/>
      <c r="E810" s="35"/>
      <c r="F810" s="70"/>
      <c r="H810" s="49"/>
      <c r="I810" s="50"/>
      <c r="J810" s="51"/>
      <c r="K810" s="52"/>
      <c r="L810" s="52"/>
      <c r="M810" s="52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</row>
    <row r="811" spans="1:837" ht="12">
      <c r="A811" s="34"/>
      <c r="B811" s="74"/>
      <c r="C811" s="75"/>
      <c r="D811" s="34"/>
      <c r="E811" s="35"/>
      <c r="F811" s="70"/>
      <c r="H811" s="49"/>
      <c r="I811" s="50"/>
      <c r="J811" s="51"/>
      <c r="K811" s="52"/>
      <c r="L811" s="52"/>
      <c r="M811" s="52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</row>
    <row r="812" spans="1:837" ht="12">
      <c r="A812" s="34"/>
      <c r="B812" s="74"/>
      <c r="C812" s="75"/>
      <c r="D812" s="34"/>
      <c r="E812" s="35"/>
      <c r="F812" s="70"/>
      <c r="H812" s="49"/>
      <c r="I812" s="50"/>
      <c r="J812" s="51"/>
      <c r="K812" s="52"/>
      <c r="L812" s="52"/>
      <c r="M812" s="5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</row>
    <row r="813" spans="1:837" ht="12">
      <c r="A813" s="34"/>
      <c r="B813" s="74"/>
      <c r="C813" s="75"/>
      <c r="D813" s="34"/>
      <c r="E813" s="35"/>
      <c r="F813" s="70"/>
      <c r="H813" s="49"/>
      <c r="I813" s="50"/>
      <c r="J813" s="51"/>
      <c r="K813" s="52"/>
      <c r="L813" s="52"/>
      <c r="M813" s="52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</row>
    <row r="814" spans="1:837" ht="12">
      <c r="A814" s="34"/>
      <c r="B814" s="74"/>
      <c r="C814" s="75"/>
      <c r="D814" s="34"/>
      <c r="E814" s="35"/>
      <c r="F814" s="70"/>
      <c r="H814" s="49"/>
      <c r="I814" s="50"/>
      <c r="J814" s="51"/>
      <c r="K814" s="52"/>
      <c r="L814" s="52"/>
      <c r="M814" s="52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</row>
    <row r="815" spans="1:837" ht="12">
      <c r="A815" s="34"/>
      <c r="B815" s="74"/>
      <c r="C815" s="75"/>
      <c r="D815" s="34"/>
      <c r="E815" s="35"/>
      <c r="F815" s="70"/>
      <c r="H815" s="49"/>
      <c r="I815" s="50"/>
      <c r="J815" s="51"/>
      <c r="K815" s="52"/>
      <c r="L815" s="52"/>
      <c r="M815" s="52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</row>
    <row r="816" spans="1:837" ht="12">
      <c r="A816" s="34"/>
      <c r="B816" s="74"/>
      <c r="C816" s="75"/>
      <c r="D816" s="34"/>
      <c r="E816" s="35"/>
      <c r="F816" s="70"/>
      <c r="H816" s="49"/>
      <c r="I816" s="50"/>
      <c r="J816" s="51"/>
      <c r="K816" s="52"/>
      <c r="L816" s="52"/>
      <c r="M816" s="52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</row>
    <row r="817" spans="1:71" ht="12">
      <c r="A817" s="34"/>
      <c r="B817" s="74"/>
      <c r="C817" s="75"/>
      <c r="D817" s="34"/>
      <c r="E817" s="35"/>
      <c r="F817" s="70"/>
      <c r="H817" s="49"/>
      <c r="I817" s="50"/>
      <c r="J817" s="51"/>
      <c r="K817" s="52"/>
      <c r="L817" s="52"/>
      <c r="M817" s="52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</row>
    <row r="818" spans="1:71" ht="12">
      <c r="A818" s="34"/>
      <c r="B818" s="74"/>
      <c r="C818" s="75"/>
      <c r="D818" s="34"/>
      <c r="E818" s="35"/>
      <c r="F818" s="70"/>
      <c r="H818" s="49"/>
      <c r="I818" s="50"/>
      <c r="J818" s="51"/>
      <c r="K818" s="52"/>
      <c r="L818" s="52"/>
      <c r="M818" s="52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</row>
    <row r="819" spans="1:71" ht="12">
      <c r="A819" s="34"/>
      <c r="B819" s="74"/>
      <c r="C819" s="75"/>
      <c r="D819" s="34"/>
      <c r="E819" s="35"/>
      <c r="F819" s="70"/>
      <c r="H819" s="49"/>
      <c r="I819" s="50"/>
      <c r="J819" s="51"/>
      <c r="K819" s="52"/>
      <c r="L819" s="52"/>
      <c r="M819" s="52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</row>
    <row r="820" spans="1:71" ht="12">
      <c r="A820" s="34"/>
      <c r="B820" s="74"/>
      <c r="C820" s="75"/>
      <c r="D820" s="34"/>
      <c r="E820" s="35"/>
      <c r="F820" s="70"/>
      <c r="H820" s="49"/>
      <c r="I820" s="50"/>
      <c r="J820" s="51"/>
      <c r="K820" s="52"/>
      <c r="L820" s="52"/>
      <c r="M820" s="52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</row>
    <row r="821" spans="1:71" ht="12">
      <c r="A821" s="34"/>
      <c r="B821" s="74"/>
      <c r="C821" s="75"/>
      <c r="D821" s="34"/>
      <c r="E821" s="35"/>
      <c r="F821" s="70"/>
      <c r="H821" s="49"/>
      <c r="I821" s="50"/>
      <c r="J821" s="51"/>
      <c r="K821" s="52"/>
      <c r="L821" s="52"/>
      <c r="M821" s="52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</row>
    <row r="822" spans="1:71" ht="12">
      <c r="A822" s="34"/>
      <c r="B822" s="74"/>
      <c r="C822" s="75"/>
      <c r="D822" s="34"/>
      <c r="E822" s="35"/>
      <c r="F822" s="70"/>
      <c r="H822" s="49"/>
      <c r="I822" s="50"/>
      <c r="J822" s="51"/>
      <c r="K822" s="52"/>
      <c r="L822" s="52"/>
      <c r="M822" s="5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</row>
    <row r="823" spans="1:71" ht="12">
      <c r="A823" s="34"/>
      <c r="B823" s="74"/>
      <c r="C823" s="75"/>
      <c r="D823" s="34"/>
      <c r="E823" s="35"/>
      <c r="F823" s="70"/>
      <c r="H823" s="49"/>
      <c r="I823" s="50"/>
      <c r="J823" s="51"/>
      <c r="K823" s="52"/>
      <c r="L823" s="52"/>
      <c r="M823" s="52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</row>
    <row r="824" spans="1:71" ht="12">
      <c r="A824" s="34"/>
      <c r="B824" s="74"/>
      <c r="C824" s="75"/>
      <c r="D824" s="34"/>
      <c r="E824" s="35"/>
      <c r="F824" s="70"/>
      <c r="H824" s="49"/>
      <c r="I824" s="50"/>
      <c r="J824" s="51"/>
      <c r="K824" s="52"/>
      <c r="L824" s="52"/>
      <c r="M824" s="52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</row>
    <row r="825" spans="1:71" ht="12">
      <c r="A825" s="34"/>
      <c r="B825" s="74"/>
      <c r="C825" s="75"/>
      <c r="D825" s="34"/>
      <c r="E825" s="35"/>
      <c r="F825" s="70"/>
      <c r="H825" s="49"/>
      <c r="I825" s="50"/>
      <c r="J825" s="51"/>
      <c r="K825" s="52"/>
      <c r="L825" s="52"/>
      <c r="M825" s="52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</row>
    <row r="826" spans="1:71" ht="12">
      <c r="A826" s="34"/>
      <c r="B826" s="74"/>
      <c r="C826" s="75"/>
      <c r="D826" s="34"/>
      <c r="E826" s="35"/>
      <c r="F826" s="70"/>
      <c r="H826" s="49"/>
      <c r="I826" s="50"/>
      <c r="J826" s="51"/>
      <c r="K826" s="52"/>
      <c r="L826" s="52"/>
      <c r="M826" s="52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</row>
    <row r="827" spans="1:71" ht="12">
      <c r="A827" s="34"/>
      <c r="B827" s="74"/>
      <c r="C827" s="75"/>
      <c r="D827" s="34"/>
      <c r="E827" s="35"/>
      <c r="F827" s="70"/>
      <c r="H827" s="49"/>
      <c r="I827" s="50"/>
      <c r="J827" s="51"/>
      <c r="K827" s="52"/>
      <c r="L827" s="52"/>
      <c r="M827" s="52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</row>
    <row r="828" spans="1:71" ht="12">
      <c r="A828" s="34"/>
      <c r="B828" s="74"/>
      <c r="C828" s="75"/>
      <c r="D828" s="34"/>
      <c r="E828" s="35"/>
      <c r="F828" s="70"/>
      <c r="H828" s="49"/>
      <c r="I828" s="50"/>
      <c r="J828" s="51"/>
      <c r="K828" s="52"/>
      <c r="L828" s="52"/>
      <c r="M828" s="52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</row>
    <row r="829" spans="1:71" ht="12">
      <c r="A829" s="34"/>
      <c r="B829" s="74"/>
      <c r="C829" s="75"/>
      <c r="D829" s="34"/>
      <c r="E829" s="35"/>
      <c r="F829" s="70"/>
      <c r="H829" s="49"/>
      <c r="I829" s="50"/>
      <c r="J829" s="51"/>
      <c r="K829" s="52"/>
      <c r="L829" s="52"/>
      <c r="M829" s="52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</row>
    <row r="830" spans="1:71" ht="12">
      <c r="A830" s="34"/>
      <c r="B830" s="74"/>
      <c r="C830" s="75"/>
      <c r="D830" s="34"/>
      <c r="E830" s="35"/>
      <c r="F830" s="70"/>
      <c r="H830" s="49"/>
      <c r="I830" s="50"/>
      <c r="J830" s="51"/>
      <c r="K830" s="52"/>
      <c r="L830" s="52"/>
      <c r="M830" s="52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</row>
    <row r="831" spans="1:71" ht="12">
      <c r="A831" s="34"/>
      <c r="B831" s="74"/>
      <c r="C831" s="75"/>
      <c r="D831" s="34"/>
      <c r="E831" s="35"/>
      <c r="F831" s="70"/>
      <c r="H831" s="49"/>
      <c r="I831" s="50"/>
      <c r="J831" s="51"/>
      <c r="K831" s="52"/>
      <c r="L831" s="52"/>
      <c r="M831" s="52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</row>
    <row r="832" spans="1:71" ht="12">
      <c r="A832" s="34"/>
      <c r="B832" s="74"/>
      <c r="C832" s="75"/>
      <c r="D832" s="34"/>
      <c r="E832" s="35"/>
      <c r="F832" s="70"/>
      <c r="H832" s="49"/>
      <c r="I832" s="50"/>
      <c r="J832" s="51"/>
      <c r="K832" s="52"/>
      <c r="L832" s="52"/>
      <c r="M832" s="5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</row>
    <row r="833" spans="1:71" ht="12">
      <c r="A833" s="34"/>
      <c r="B833" s="74"/>
      <c r="C833" s="75"/>
      <c r="D833" s="34"/>
      <c r="E833" s="35"/>
      <c r="F833" s="70"/>
      <c r="H833" s="49"/>
      <c r="I833" s="50"/>
      <c r="J833" s="51"/>
      <c r="K833" s="52"/>
      <c r="L833" s="52"/>
      <c r="M833" s="52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</row>
    <row r="834" spans="1:71" ht="12">
      <c r="A834" s="34"/>
      <c r="B834" s="74"/>
      <c r="C834" s="75"/>
      <c r="D834" s="34"/>
      <c r="E834" s="35"/>
      <c r="F834" s="70"/>
      <c r="H834" s="49"/>
      <c r="I834" s="50"/>
      <c r="J834" s="51"/>
      <c r="K834" s="52"/>
      <c r="L834" s="52"/>
      <c r="M834" s="52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</row>
    <row r="835" spans="1:71" ht="12">
      <c r="A835" s="34"/>
      <c r="B835" s="74"/>
      <c r="C835" s="75"/>
      <c r="D835" s="34"/>
      <c r="E835" s="35"/>
      <c r="F835" s="70"/>
      <c r="H835" s="49"/>
      <c r="I835" s="50"/>
      <c r="J835" s="51"/>
      <c r="K835" s="52"/>
      <c r="L835" s="52"/>
      <c r="M835" s="52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</row>
    <row r="836" spans="1:71" ht="12">
      <c r="A836" s="34"/>
      <c r="B836" s="74"/>
      <c r="C836" s="75"/>
      <c r="D836" s="34"/>
      <c r="E836" s="35"/>
      <c r="F836" s="70"/>
      <c r="H836" s="49"/>
      <c r="I836" s="50"/>
      <c r="J836" s="51"/>
      <c r="K836" s="52"/>
      <c r="L836" s="52"/>
      <c r="M836" s="52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</row>
    <row r="837" spans="1:71" ht="12">
      <c r="A837" s="34"/>
      <c r="B837" s="74"/>
      <c r="C837" s="75"/>
      <c r="D837" s="34"/>
      <c r="E837" s="35"/>
      <c r="F837" s="70"/>
      <c r="H837" s="49"/>
      <c r="I837" s="50"/>
      <c r="J837" s="51"/>
      <c r="K837" s="52"/>
      <c r="L837" s="52"/>
      <c r="M837" s="52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</row>
    <row r="838" spans="1:71" ht="12">
      <c r="A838" s="34"/>
      <c r="B838" s="74"/>
      <c r="C838" s="75"/>
      <c r="D838" s="34"/>
      <c r="E838" s="35"/>
      <c r="F838" s="70"/>
      <c r="H838" s="49"/>
      <c r="I838" s="50"/>
      <c r="J838" s="51"/>
      <c r="K838" s="52"/>
      <c r="L838" s="52"/>
      <c r="M838" s="52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</row>
    <row r="839" spans="1:71" ht="12">
      <c r="A839" s="34"/>
      <c r="B839" s="74"/>
      <c r="C839" s="75"/>
      <c r="D839" s="34"/>
      <c r="E839" s="35"/>
      <c r="F839" s="70"/>
      <c r="H839" s="49"/>
      <c r="I839" s="50"/>
      <c r="J839" s="51"/>
      <c r="K839" s="52"/>
      <c r="L839" s="52"/>
      <c r="M839" s="52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</row>
    <row r="840" spans="1:71" ht="12">
      <c r="A840" s="34"/>
      <c r="B840" s="74"/>
      <c r="C840" s="75"/>
      <c r="D840" s="34"/>
      <c r="E840" s="35"/>
      <c r="F840" s="70"/>
      <c r="H840" s="49"/>
      <c r="I840" s="50"/>
      <c r="J840" s="51"/>
      <c r="K840" s="52"/>
      <c r="L840" s="52"/>
      <c r="M840" s="52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</row>
    <row r="841" spans="1:71" ht="12">
      <c r="A841" s="34"/>
      <c r="B841" s="74"/>
      <c r="C841" s="75"/>
      <c r="D841" s="34"/>
      <c r="E841" s="35"/>
      <c r="F841" s="70"/>
      <c r="H841" s="49"/>
      <c r="I841" s="50"/>
      <c r="J841" s="51"/>
      <c r="K841" s="52"/>
      <c r="L841" s="52"/>
      <c r="M841" s="52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</row>
    <row r="842" spans="1:71" ht="12">
      <c r="A842" s="34"/>
      <c r="B842" s="74"/>
      <c r="C842" s="75"/>
      <c r="D842" s="34"/>
      <c r="E842" s="35"/>
      <c r="F842" s="70"/>
      <c r="H842" s="49"/>
      <c r="I842" s="50"/>
      <c r="J842" s="51"/>
      <c r="K842" s="52"/>
      <c r="L842" s="52"/>
      <c r="M842" s="5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</row>
    <row r="843" spans="1:71" ht="12">
      <c r="A843" s="34"/>
      <c r="B843" s="74"/>
      <c r="C843" s="75"/>
      <c r="D843" s="34"/>
      <c r="E843" s="35"/>
      <c r="F843" s="70"/>
      <c r="H843" s="49"/>
      <c r="I843" s="50"/>
      <c r="J843" s="51"/>
      <c r="K843" s="52"/>
      <c r="L843" s="52"/>
      <c r="M843" s="52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</row>
    <row r="844" spans="1:71" ht="12">
      <c r="A844" s="34"/>
      <c r="B844" s="74"/>
      <c r="C844" s="75"/>
      <c r="D844" s="34"/>
      <c r="E844" s="35"/>
      <c r="F844" s="70"/>
      <c r="H844" s="49"/>
      <c r="I844" s="50"/>
      <c r="J844" s="51"/>
      <c r="K844" s="52"/>
      <c r="L844" s="52"/>
      <c r="M844" s="52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</row>
    <row r="845" spans="1:71" ht="12">
      <c r="A845" s="34"/>
      <c r="B845" s="74"/>
      <c r="C845" s="75"/>
      <c r="D845" s="34"/>
      <c r="E845" s="35"/>
      <c r="F845" s="70"/>
      <c r="H845" s="49"/>
      <c r="I845" s="50"/>
      <c r="J845" s="51"/>
      <c r="K845" s="52"/>
      <c r="L845" s="52"/>
      <c r="M845" s="52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</row>
    <row r="846" spans="1:71" ht="12">
      <c r="A846" s="34"/>
      <c r="B846" s="74"/>
      <c r="C846" s="75"/>
      <c r="D846" s="34"/>
      <c r="E846" s="35"/>
      <c r="F846" s="70"/>
      <c r="H846" s="49"/>
      <c r="I846" s="50"/>
      <c r="J846" s="51"/>
      <c r="K846" s="52"/>
      <c r="L846" s="52"/>
      <c r="M846" s="52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</row>
    <row r="847" spans="1:71" ht="12">
      <c r="A847" s="34"/>
      <c r="B847" s="74"/>
      <c r="C847" s="75"/>
      <c r="D847" s="34"/>
      <c r="E847" s="35"/>
      <c r="F847" s="70"/>
      <c r="H847" s="49"/>
      <c r="I847" s="50"/>
      <c r="J847" s="51"/>
      <c r="K847" s="52"/>
      <c r="L847" s="52"/>
      <c r="M847" s="52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</row>
    <row r="848" spans="1:71" ht="12">
      <c r="A848" s="34"/>
      <c r="B848" s="74"/>
      <c r="C848" s="75"/>
      <c r="D848" s="34"/>
      <c r="E848" s="35"/>
      <c r="F848" s="70"/>
      <c r="H848" s="49"/>
      <c r="I848" s="50"/>
      <c r="J848" s="51"/>
      <c r="K848" s="52"/>
      <c r="L848" s="52"/>
      <c r="M848" s="52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</row>
    <row r="849" spans="1:71" ht="12">
      <c r="A849" s="34"/>
      <c r="B849" s="74"/>
      <c r="C849" s="75"/>
      <c r="D849" s="34"/>
      <c r="E849" s="35"/>
      <c r="F849" s="70"/>
      <c r="H849" s="49"/>
      <c r="I849" s="50"/>
      <c r="J849" s="51"/>
      <c r="K849" s="52"/>
      <c r="L849" s="52"/>
      <c r="M849" s="52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</row>
    <row r="850" spans="1:71" ht="12">
      <c r="A850" s="34"/>
      <c r="B850" s="74"/>
      <c r="C850" s="75"/>
      <c r="D850" s="34"/>
      <c r="E850" s="35"/>
      <c r="F850" s="70"/>
      <c r="H850" s="49"/>
      <c r="I850" s="50"/>
      <c r="J850" s="51"/>
      <c r="K850" s="52"/>
      <c r="L850" s="52"/>
      <c r="M850" s="52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</row>
    <row r="851" spans="1:71" ht="12">
      <c r="A851" s="34"/>
      <c r="B851" s="74"/>
      <c r="C851" s="75"/>
      <c r="D851" s="34"/>
      <c r="E851" s="35"/>
      <c r="F851" s="70"/>
      <c r="H851" s="49"/>
      <c r="I851" s="50"/>
      <c r="J851" s="51"/>
      <c r="K851" s="52"/>
      <c r="L851" s="52"/>
      <c r="M851" s="52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</row>
    <row r="852" spans="1:71" ht="12">
      <c r="A852" s="34"/>
      <c r="B852" s="74"/>
      <c r="C852" s="75"/>
      <c r="D852" s="34"/>
      <c r="E852" s="35"/>
      <c r="F852" s="70"/>
      <c r="H852" s="49"/>
      <c r="I852" s="50"/>
      <c r="J852" s="51"/>
      <c r="K852" s="52"/>
      <c r="L852" s="52"/>
      <c r="M852" s="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</row>
    <row r="853" spans="1:71" ht="12">
      <c r="A853" s="34"/>
      <c r="B853" s="74"/>
      <c r="C853" s="75"/>
      <c r="D853" s="34"/>
      <c r="E853" s="35"/>
      <c r="F853" s="70"/>
      <c r="H853" s="49"/>
      <c r="I853" s="50"/>
      <c r="J853" s="51"/>
      <c r="K853" s="52"/>
      <c r="L853" s="52"/>
      <c r="M853" s="52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</row>
    <row r="854" spans="1:71" ht="12">
      <c r="A854" s="34"/>
      <c r="B854" s="74"/>
      <c r="C854" s="75"/>
      <c r="D854" s="34"/>
      <c r="E854" s="35"/>
      <c r="F854" s="70"/>
      <c r="H854" s="49"/>
      <c r="I854" s="50"/>
      <c r="J854" s="51"/>
      <c r="K854" s="52"/>
      <c r="L854" s="52"/>
      <c r="M854" s="52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</row>
    <row r="855" spans="1:71" ht="12">
      <c r="A855" s="34"/>
      <c r="B855" s="74"/>
      <c r="C855" s="75"/>
      <c r="D855" s="34"/>
      <c r="E855" s="35"/>
      <c r="F855" s="70"/>
      <c r="H855" s="49"/>
      <c r="I855" s="50"/>
      <c r="J855" s="51"/>
      <c r="K855" s="52"/>
      <c r="L855" s="52"/>
      <c r="M855" s="52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</row>
    <row r="856" spans="1:71" ht="12">
      <c r="A856" s="34"/>
      <c r="B856" s="74"/>
      <c r="C856" s="75"/>
      <c r="D856" s="34"/>
      <c r="E856" s="35"/>
      <c r="F856" s="70"/>
      <c r="H856" s="49"/>
      <c r="I856" s="50"/>
      <c r="J856" s="51"/>
      <c r="K856" s="52"/>
      <c r="L856" s="52"/>
      <c r="M856" s="52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</row>
    <row r="857" spans="1:71" ht="12">
      <c r="A857" s="34"/>
      <c r="B857" s="74"/>
      <c r="C857" s="75"/>
      <c r="D857" s="34"/>
      <c r="E857" s="35"/>
      <c r="F857" s="70"/>
      <c r="H857" s="49"/>
      <c r="I857" s="50"/>
      <c r="J857" s="51"/>
      <c r="K857" s="52"/>
      <c r="L857" s="52"/>
      <c r="M857" s="52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</row>
    <row r="858" spans="1:71" ht="12">
      <c r="A858" s="34"/>
      <c r="B858" s="74"/>
      <c r="C858" s="75"/>
      <c r="D858" s="34"/>
      <c r="E858" s="35"/>
      <c r="F858" s="70"/>
      <c r="H858" s="49"/>
      <c r="I858" s="50"/>
      <c r="J858" s="51"/>
      <c r="K858" s="52"/>
      <c r="L858" s="52"/>
      <c r="M858" s="52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</row>
    <row r="859" spans="1:71" ht="12">
      <c r="A859" s="34"/>
      <c r="B859" s="74"/>
      <c r="C859" s="75"/>
      <c r="D859" s="34"/>
      <c r="E859" s="35"/>
      <c r="F859" s="70"/>
      <c r="H859" s="49"/>
      <c r="I859" s="50"/>
      <c r="J859" s="51"/>
      <c r="K859" s="52"/>
      <c r="L859" s="52"/>
      <c r="M859" s="52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</row>
    <row r="860" spans="1:71" ht="12">
      <c r="A860" s="34"/>
      <c r="B860" s="74"/>
      <c r="C860" s="75"/>
      <c r="D860" s="34"/>
      <c r="E860" s="35"/>
      <c r="F860" s="70"/>
      <c r="H860" s="49"/>
      <c r="I860" s="50"/>
      <c r="J860" s="51"/>
      <c r="K860" s="52"/>
      <c r="L860" s="52"/>
      <c r="M860" s="52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</row>
    <row r="861" spans="1:71" ht="12">
      <c r="A861" s="34"/>
      <c r="B861" s="74"/>
      <c r="C861" s="75"/>
      <c r="D861" s="34"/>
      <c r="E861" s="35"/>
      <c r="F861" s="70"/>
      <c r="H861" s="49"/>
      <c r="I861" s="50"/>
      <c r="J861" s="51"/>
      <c r="K861" s="52"/>
      <c r="L861" s="52"/>
      <c r="M861" s="52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</row>
    <row r="862" spans="1:71" ht="12">
      <c r="A862" s="34"/>
      <c r="B862" s="74"/>
      <c r="C862" s="75"/>
      <c r="D862" s="34"/>
      <c r="E862" s="35"/>
      <c r="F862" s="70"/>
      <c r="H862" s="49"/>
      <c r="I862" s="50"/>
      <c r="J862" s="51"/>
      <c r="K862" s="52"/>
      <c r="L862" s="52"/>
      <c r="M862" s="5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</row>
    <row r="863" spans="1:71" ht="12">
      <c r="A863" s="34"/>
      <c r="B863" s="74"/>
      <c r="C863" s="75"/>
      <c r="D863" s="34"/>
      <c r="E863" s="35"/>
      <c r="F863" s="70"/>
      <c r="H863" s="49"/>
      <c r="I863" s="50"/>
      <c r="J863" s="51"/>
      <c r="K863" s="52"/>
      <c r="L863" s="52"/>
      <c r="M863" s="52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</row>
    <row r="864" spans="1:71" ht="12">
      <c r="A864" s="34"/>
      <c r="B864" s="74"/>
      <c r="C864" s="75"/>
      <c r="D864" s="34"/>
      <c r="E864" s="35"/>
      <c r="F864" s="70"/>
      <c r="H864" s="49"/>
      <c r="I864" s="50"/>
      <c r="J864" s="51"/>
      <c r="K864" s="52"/>
      <c r="L864" s="52"/>
      <c r="M864" s="52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</row>
    <row r="865" spans="1:71" ht="12">
      <c r="A865" s="34"/>
      <c r="B865" s="74"/>
      <c r="C865" s="75"/>
      <c r="D865" s="34"/>
      <c r="E865" s="35"/>
      <c r="F865" s="70"/>
      <c r="H865" s="49"/>
      <c r="I865" s="50"/>
      <c r="J865" s="51"/>
      <c r="K865" s="52"/>
      <c r="L865" s="52"/>
      <c r="M865" s="52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</row>
    <row r="866" spans="1:71" ht="12">
      <c r="A866" s="34"/>
      <c r="B866" s="74"/>
      <c r="C866" s="75"/>
      <c r="D866" s="34"/>
      <c r="E866" s="35"/>
      <c r="F866" s="70"/>
      <c r="H866" s="49"/>
      <c r="I866" s="50"/>
      <c r="J866" s="51"/>
      <c r="K866" s="52"/>
      <c r="L866" s="52"/>
      <c r="M866" s="52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</row>
    <row r="867" spans="1:71" ht="12">
      <c r="A867" s="34"/>
      <c r="B867" s="74"/>
      <c r="C867" s="75"/>
      <c r="D867" s="34"/>
      <c r="E867" s="35"/>
      <c r="F867" s="70"/>
      <c r="H867" s="49"/>
      <c r="I867" s="50"/>
      <c r="J867" s="51"/>
      <c r="K867" s="52"/>
      <c r="L867" s="52"/>
      <c r="M867" s="52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</row>
    <row r="868" spans="1:71" ht="12">
      <c r="A868" s="34"/>
      <c r="B868" s="74"/>
      <c r="C868" s="75"/>
      <c r="D868" s="34"/>
      <c r="E868" s="35"/>
      <c r="F868" s="70"/>
      <c r="H868" s="49"/>
      <c r="I868" s="50"/>
      <c r="J868" s="51"/>
      <c r="K868" s="52"/>
      <c r="L868" s="52"/>
      <c r="M868" s="52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</row>
    <row r="869" spans="1:71" ht="12">
      <c r="A869" s="34"/>
      <c r="B869" s="74"/>
      <c r="C869" s="75"/>
      <c r="D869" s="34"/>
      <c r="E869" s="35"/>
      <c r="F869" s="70"/>
      <c r="H869" s="49"/>
      <c r="I869" s="50"/>
      <c r="J869" s="51"/>
      <c r="K869" s="52"/>
      <c r="L869" s="52"/>
      <c r="M869" s="52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</row>
    <row r="870" spans="1:71" ht="12">
      <c r="A870" s="34"/>
      <c r="B870" s="74"/>
      <c r="C870" s="75"/>
      <c r="D870" s="34"/>
      <c r="E870" s="35"/>
      <c r="F870" s="70"/>
      <c r="H870" s="49"/>
      <c r="I870" s="50"/>
      <c r="J870" s="51"/>
      <c r="K870" s="52"/>
      <c r="L870" s="52"/>
      <c r="M870" s="52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</row>
    <row r="871" spans="1:71" ht="12">
      <c r="A871" s="34"/>
      <c r="B871" s="74"/>
      <c r="C871" s="75"/>
      <c r="D871" s="34"/>
      <c r="E871" s="35"/>
      <c r="F871" s="70"/>
      <c r="H871" s="49"/>
      <c r="I871" s="50"/>
      <c r="J871" s="51"/>
      <c r="K871" s="52"/>
      <c r="L871" s="52"/>
      <c r="M871" s="52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</row>
    <row r="872" spans="1:71" ht="12">
      <c r="A872" s="34"/>
      <c r="B872" s="74"/>
      <c r="C872" s="75"/>
      <c r="D872" s="34"/>
      <c r="E872" s="35"/>
      <c r="F872" s="70"/>
      <c r="H872" s="49"/>
      <c r="I872" s="50"/>
      <c r="J872" s="51"/>
      <c r="K872" s="52"/>
      <c r="L872" s="52"/>
      <c r="M872" s="5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</row>
    <row r="873" spans="1:71" ht="12">
      <c r="A873" s="34"/>
      <c r="B873" s="74"/>
      <c r="C873" s="75"/>
      <c r="D873" s="34"/>
      <c r="E873" s="35"/>
      <c r="F873" s="70"/>
      <c r="H873" s="49"/>
      <c r="I873" s="50"/>
      <c r="J873" s="51"/>
      <c r="K873" s="52"/>
      <c r="L873" s="52"/>
      <c r="M873" s="52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</row>
    <row r="874" spans="1:71" ht="12">
      <c r="A874" s="34"/>
      <c r="B874" s="74"/>
      <c r="C874" s="75"/>
      <c r="D874" s="34"/>
      <c r="E874" s="35"/>
      <c r="F874" s="70"/>
      <c r="H874" s="49"/>
      <c r="I874" s="50"/>
      <c r="J874" s="51"/>
      <c r="K874" s="52"/>
      <c r="L874" s="52"/>
      <c r="M874" s="52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</row>
    <row r="875" spans="1:71" ht="12">
      <c r="A875" s="34"/>
      <c r="B875" s="74"/>
      <c r="C875" s="75"/>
      <c r="D875" s="34"/>
      <c r="E875" s="35"/>
      <c r="F875" s="70"/>
      <c r="H875" s="49"/>
      <c r="I875" s="50"/>
      <c r="J875" s="51"/>
      <c r="K875" s="52"/>
      <c r="L875" s="52"/>
      <c r="M875" s="52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</row>
    <row r="876" spans="1:71" ht="12">
      <c r="A876" s="34"/>
      <c r="B876" s="74"/>
      <c r="C876" s="75"/>
      <c r="D876" s="34"/>
      <c r="E876" s="35"/>
      <c r="F876" s="70"/>
      <c r="H876" s="49"/>
      <c r="I876" s="50"/>
      <c r="J876" s="51"/>
      <c r="K876" s="52"/>
      <c r="L876" s="52"/>
      <c r="M876" s="52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</row>
    <row r="877" spans="1:71" ht="12">
      <c r="A877" s="34"/>
      <c r="B877" s="74"/>
      <c r="C877" s="75"/>
      <c r="D877" s="34"/>
      <c r="E877" s="35"/>
      <c r="F877" s="70"/>
      <c r="H877" s="49"/>
      <c r="I877" s="50"/>
      <c r="J877" s="51"/>
      <c r="K877" s="52"/>
      <c r="L877" s="52"/>
      <c r="M877" s="52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</row>
    <row r="878" spans="1:71" ht="12">
      <c r="A878" s="34"/>
      <c r="B878" s="74"/>
      <c r="C878" s="75"/>
      <c r="D878" s="34"/>
      <c r="E878" s="35"/>
      <c r="F878" s="70"/>
      <c r="H878" s="49"/>
      <c r="I878" s="50"/>
      <c r="J878" s="51"/>
      <c r="K878" s="52"/>
      <c r="L878" s="52"/>
      <c r="M878" s="52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</row>
    <row r="879" spans="1:71" ht="12">
      <c r="A879" s="34"/>
      <c r="B879" s="74"/>
      <c r="C879" s="75"/>
      <c r="D879" s="34"/>
      <c r="E879" s="35"/>
      <c r="F879" s="70"/>
      <c r="H879" s="49"/>
      <c r="I879" s="50"/>
      <c r="J879" s="51"/>
      <c r="K879" s="52"/>
      <c r="L879" s="52"/>
      <c r="M879" s="52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</row>
    <row r="880" spans="1:71" ht="12">
      <c r="A880" s="34"/>
      <c r="B880" s="74"/>
      <c r="C880" s="75"/>
      <c r="D880" s="34"/>
      <c r="E880" s="35"/>
      <c r="F880" s="70"/>
      <c r="H880" s="49"/>
      <c r="I880" s="50"/>
      <c r="J880" s="51"/>
      <c r="K880" s="52"/>
      <c r="L880" s="52"/>
      <c r="M880" s="52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</row>
    <row r="881" spans="1:71" ht="12">
      <c r="A881" s="34"/>
      <c r="B881" s="74"/>
      <c r="C881" s="75"/>
      <c r="D881" s="34"/>
      <c r="E881" s="35"/>
      <c r="F881" s="70"/>
      <c r="H881" s="49"/>
      <c r="I881" s="50"/>
      <c r="J881" s="51"/>
      <c r="K881" s="52"/>
      <c r="L881" s="52"/>
      <c r="M881" s="52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</row>
    <row r="882" spans="1:71" ht="12">
      <c r="A882" s="34"/>
      <c r="B882" s="74"/>
      <c r="C882" s="75"/>
      <c r="D882" s="34"/>
      <c r="E882" s="35"/>
      <c r="F882" s="70"/>
      <c r="H882" s="49"/>
      <c r="I882" s="50"/>
      <c r="J882" s="51"/>
      <c r="K882" s="52"/>
      <c r="L882" s="52"/>
      <c r="M882" s="52"/>
      <c r="N882" s="66">
        <v>42010</v>
      </c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</row>
    <row r="883" spans="1:71" ht="12">
      <c r="A883" s="34"/>
      <c r="B883" s="74"/>
      <c r="C883" s="75"/>
      <c r="D883" s="34"/>
      <c r="E883" s="35"/>
      <c r="F883" s="70"/>
      <c r="H883" s="49"/>
      <c r="I883" s="50"/>
      <c r="J883" s="51"/>
      <c r="K883" s="52"/>
      <c r="L883" s="52"/>
      <c r="M883" s="52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</row>
    <row r="884" spans="1:71" ht="12">
      <c r="A884" s="34"/>
      <c r="B884" s="74"/>
      <c r="C884" s="75"/>
      <c r="D884" s="34"/>
      <c r="E884" s="35"/>
      <c r="F884" s="70"/>
      <c r="H884" s="49"/>
      <c r="I884" s="50"/>
      <c r="J884" s="51"/>
      <c r="K884" s="52"/>
      <c r="L884" s="52"/>
      <c r="M884" s="52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</row>
    <row r="885" spans="1:71" ht="12">
      <c r="A885" s="34"/>
      <c r="B885" s="74"/>
      <c r="C885" s="75"/>
      <c r="D885" s="34"/>
      <c r="E885" s="35"/>
      <c r="F885" s="70"/>
      <c r="H885" s="49"/>
      <c r="I885" s="50"/>
      <c r="J885" s="51"/>
      <c r="K885" s="52"/>
      <c r="L885" s="52"/>
      <c r="M885" s="52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</row>
    <row r="886" spans="1:71" ht="12">
      <c r="A886" s="34"/>
      <c r="B886" s="74"/>
      <c r="C886" s="75"/>
      <c r="D886" s="34"/>
      <c r="E886" s="35"/>
      <c r="F886" s="70"/>
      <c r="H886" s="49"/>
      <c r="I886" s="50"/>
      <c r="J886" s="51"/>
      <c r="K886" s="52"/>
      <c r="L886" s="52"/>
      <c r="M886" s="52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</row>
    <row r="887" spans="1:71" ht="12">
      <c r="A887" s="34"/>
      <c r="B887" s="74"/>
      <c r="C887" s="75"/>
      <c r="D887" s="34"/>
      <c r="E887" s="35"/>
      <c r="F887" s="70"/>
      <c r="H887" s="49"/>
      <c r="I887" s="50"/>
      <c r="J887" s="51"/>
      <c r="K887" s="52"/>
      <c r="L887" s="52"/>
      <c r="M887" s="52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</row>
    <row r="888" spans="1:71" ht="12">
      <c r="A888" s="34"/>
      <c r="B888" s="74"/>
      <c r="C888" s="75"/>
      <c r="D888" s="34"/>
      <c r="E888" s="35"/>
      <c r="F888" s="70"/>
      <c r="H888" s="49"/>
      <c r="I888" s="50"/>
      <c r="J888" s="51"/>
      <c r="K888" s="52"/>
      <c r="L888" s="52"/>
      <c r="M888" s="52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</row>
    <row r="889" spans="1:71" ht="12">
      <c r="A889" s="34"/>
      <c r="B889" s="74"/>
      <c r="C889" s="75"/>
      <c r="D889" s="34"/>
      <c r="E889" s="35"/>
      <c r="F889" s="70"/>
      <c r="H889" s="49"/>
      <c r="I889" s="50"/>
      <c r="J889" s="51"/>
      <c r="K889" s="52"/>
      <c r="L889" s="52"/>
      <c r="M889" s="52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</row>
    <row r="890" spans="1:71" ht="12">
      <c r="A890" s="34"/>
      <c r="B890" s="74"/>
      <c r="C890" s="75"/>
      <c r="D890" s="34"/>
      <c r="E890" s="35"/>
      <c r="F890" s="70"/>
      <c r="H890" s="49"/>
      <c r="I890" s="50"/>
      <c r="J890" s="51"/>
      <c r="K890" s="52"/>
      <c r="L890" s="52"/>
      <c r="M890" s="52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</row>
    <row r="891" spans="1:71" ht="12">
      <c r="A891" s="34"/>
      <c r="B891" s="74"/>
      <c r="C891" s="75"/>
      <c r="D891" s="34"/>
      <c r="E891" s="35"/>
      <c r="F891" s="70"/>
      <c r="H891" s="49"/>
      <c r="I891" s="50"/>
      <c r="J891" s="51"/>
      <c r="K891" s="52"/>
      <c r="L891" s="52"/>
      <c r="M891" s="52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</row>
    <row r="892" spans="1:71" ht="12">
      <c r="A892" s="34"/>
      <c r="B892" s="74"/>
      <c r="C892" s="75"/>
      <c r="D892" s="34"/>
      <c r="E892" s="35"/>
      <c r="F892" s="70"/>
      <c r="H892" s="49"/>
      <c r="I892" s="50"/>
      <c r="J892" s="51"/>
      <c r="K892" s="52"/>
      <c r="L892" s="52"/>
      <c r="M892" s="5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</row>
    <row r="893" spans="1:71" ht="12">
      <c r="A893" s="34"/>
      <c r="B893" s="74"/>
      <c r="C893" s="75"/>
      <c r="D893" s="34"/>
      <c r="E893" s="35"/>
      <c r="F893" s="70"/>
      <c r="H893" s="49"/>
      <c r="I893" s="50"/>
      <c r="J893" s="51"/>
      <c r="K893" s="52"/>
      <c r="L893" s="52"/>
      <c r="M893" s="52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</row>
    <row r="894" spans="1:71" ht="12">
      <c r="A894" s="34"/>
      <c r="B894" s="74"/>
      <c r="C894" s="75"/>
      <c r="D894" s="34"/>
      <c r="E894" s="35"/>
      <c r="F894" s="70"/>
      <c r="H894" s="49"/>
      <c r="I894" s="50"/>
      <c r="J894" s="51"/>
      <c r="K894" s="52"/>
      <c r="L894" s="52"/>
      <c r="M894" s="52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</row>
    <row r="895" spans="1:71" ht="12">
      <c r="A895" s="34"/>
      <c r="B895" s="74"/>
      <c r="C895" s="75"/>
      <c r="D895" s="34"/>
      <c r="E895" s="35"/>
      <c r="F895" s="70"/>
      <c r="H895" s="49"/>
      <c r="I895" s="50"/>
      <c r="J895" s="51"/>
      <c r="K895" s="52"/>
      <c r="L895" s="52"/>
      <c r="M895" s="52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</row>
    <row r="896" spans="1:71" ht="12">
      <c r="A896" s="34"/>
      <c r="B896" s="74"/>
      <c r="C896" s="75"/>
      <c r="D896" s="34"/>
      <c r="E896" s="35"/>
      <c r="F896" s="70"/>
      <c r="H896" s="49"/>
      <c r="I896" s="50"/>
      <c r="J896" s="51"/>
      <c r="K896" s="52"/>
      <c r="L896" s="52"/>
      <c r="M896" s="52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</row>
    <row r="897" spans="1:71" ht="12">
      <c r="A897" s="34"/>
      <c r="B897" s="74"/>
      <c r="C897" s="75"/>
      <c r="D897" s="34"/>
      <c r="E897" s="35"/>
      <c r="F897" s="70"/>
      <c r="H897" s="49"/>
      <c r="I897" s="50"/>
      <c r="J897" s="51"/>
      <c r="K897" s="52"/>
      <c r="L897" s="52"/>
      <c r="M897" s="52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</row>
    <row r="898" spans="1:71" ht="12">
      <c r="A898" s="34"/>
      <c r="B898" s="74"/>
      <c r="C898" s="75"/>
      <c r="D898" s="34"/>
      <c r="E898" s="35"/>
      <c r="F898" s="70"/>
      <c r="H898" s="49"/>
      <c r="I898" s="50"/>
      <c r="J898" s="51"/>
      <c r="K898" s="52"/>
      <c r="L898" s="52"/>
      <c r="M898" s="52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</row>
    <row r="899" spans="1:71" ht="12">
      <c r="A899" s="34"/>
      <c r="B899" s="74"/>
      <c r="C899" s="75"/>
      <c r="D899" s="34"/>
      <c r="E899" s="35"/>
      <c r="F899" s="70"/>
      <c r="H899" s="49"/>
      <c r="I899" s="50"/>
      <c r="J899" s="51"/>
      <c r="K899" s="52"/>
      <c r="L899" s="52"/>
      <c r="M899" s="52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</row>
    <row r="900" spans="1:71" ht="12">
      <c r="A900" s="34"/>
      <c r="B900" s="74"/>
      <c r="C900" s="75"/>
      <c r="D900" s="34"/>
      <c r="E900" s="35"/>
      <c r="F900" s="70"/>
      <c r="H900" s="49"/>
      <c r="I900" s="50"/>
      <c r="J900" s="51"/>
      <c r="K900" s="52"/>
      <c r="L900" s="52"/>
      <c r="M900" s="52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</row>
    <row r="901" spans="1:71" ht="12">
      <c r="A901" s="34"/>
      <c r="B901" s="74"/>
      <c r="C901" s="75"/>
      <c r="D901" s="34"/>
      <c r="E901" s="35"/>
      <c r="F901" s="70"/>
      <c r="H901" s="49"/>
      <c r="I901" s="50"/>
      <c r="J901" s="51"/>
      <c r="K901" s="52"/>
      <c r="L901" s="52"/>
      <c r="M901" s="52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</row>
    <row r="902" spans="1:71" ht="12">
      <c r="A902" s="34"/>
      <c r="B902" s="74"/>
      <c r="C902" s="75"/>
      <c r="D902" s="34"/>
      <c r="E902" s="35"/>
      <c r="F902" s="70"/>
      <c r="H902" s="49"/>
      <c r="I902" s="50"/>
      <c r="J902" s="51"/>
      <c r="K902" s="52"/>
      <c r="L902" s="52"/>
      <c r="M902" s="5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</row>
    <row r="903" spans="1:71" ht="12">
      <c r="A903" s="34"/>
      <c r="B903" s="74"/>
      <c r="C903" s="75"/>
      <c r="D903" s="34"/>
      <c r="E903" s="35"/>
      <c r="F903" s="70"/>
      <c r="H903" s="49"/>
      <c r="I903" s="50"/>
      <c r="J903" s="51"/>
      <c r="K903" s="52"/>
      <c r="L903" s="52"/>
      <c r="M903" s="52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</row>
    <row r="904" spans="1:71" ht="12">
      <c r="A904" s="34"/>
      <c r="B904" s="74"/>
      <c r="C904" s="75"/>
      <c r="D904" s="34"/>
      <c r="E904" s="35"/>
      <c r="F904" s="70"/>
      <c r="H904" s="49"/>
      <c r="I904" s="50"/>
      <c r="J904" s="51"/>
      <c r="K904" s="52"/>
      <c r="L904" s="52"/>
      <c r="M904" s="52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</row>
    <row r="905" spans="1:71" ht="12">
      <c r="A905" s="34"/>
      <c r="B905" s="74"/>
      <c r="C905" s="75"/>
      <c r="D905" s="34"/>
      <c r="E905" s="35"/>
      <c r="F905" s="70"/>
      <c r="H905" s="49"/>
      <c r="I905" s="50"/>
      <c r="J905" s="51"/>
      <c r="K905" s="52"/>
      <c r="L905" s="52"/>
      <c r="M905" s="52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</row>
    <row r="906" spans="1:71" ht="12">
      <c r="A906" s="34"/>
      <c r="B906" s="74"/>
      <c r="C906" s="75"/>
      <c r="D906" s="34"/>
      <c r="E906" s="35"/>
      <c r="F906" s="70"/>
      <c r="H906" s="49"/>
      <c r="I906" s="50"/>
      <c r="J906" s="51"/>
      <c r="K906" s="52"/>
      <c r="L906" s="52"/>
      <c r="M906" s="52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</row>
    <row r="907" spans="1:71" ht="12">
      <c r="A907" s="34"/>
      <c r="B907" s="74"/>
      <c r="C907" s="75"/>
      <c r="D907" s="34"/>
      <c r="E907" s="35"/>
      <c r="F907" s="70"/>
      <c r="H907" s="49"/>
      <c r="I907" s="50"/>
      <c r="J907" s="51"/>
      <c r="K907" s="52"/>
      <c r="L907" s="52"/>
      <c r="M907" s="52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</row>
    <row r="908" spans="1:71" ht="12">
      <c r="A908" s="34"/>
      <c r="B908" s="74"/>
      <c r="C908" s="75"/>
      <c r="D908" s="34"/>
      <c r="E908" s="35"/>
      <c r="F908" s="70"/>
      <c r="H908" s="49"/>
      <c r="I908" s="50"/>
      <c r="J908" s="51"/>
      <c r="K908" s="52"/>
      <c r="L908" s="52"/>
      <c r="M908" s="52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</row>
    <row r="909" spans="1:71" ht="12">
      <c r="A909" s="34"/>
      <c r="B909" s="74"/>
      <c r="C909" s="75"/>
      <c r="D909" s="34"/>
      <c r="E909" s="35"/>
      <c r="F909" s="70"/>
      <c r="H909" s="49"/>
      <c r="I909" s="50"/>
      <c r="J909" s="51"/>
      <c r="K909" s="52"/>
      <c r="L909" s="52"/>
      <c r="M909" s="52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</row>
    <row r="910" spans="1:71" ht="12">
      <c r="A910" s="34"/>
      <c r="B910" s="74"/>
      <c r="C910" s="75"/>
      <c r="D910" s="34"/>
      <c r="E910" s="35"/>
      <c r="F910" s="70"/>
      <c r="H910" s="49"/>
      <c r="I910" s="50"/>
      <c r="J910" s="51"/>
      <c r="K910" s="52"/>
      <c r="L910" s="52"/>
      <c r="M910" s="52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</row>
    <row r="911" spans="1:71" ht="12">
      <c r="A911" s="34"/>
      <c r="B911" s="74"/>
      <c r="C911" s="75"/>
      <c r="D911" s="34"/>
      <c r="E911" s="35"/>
      <c r="F911" s="70"/>
      <c r="H911" s="49"/>
      <c r="I911" s="50"/>
      <c r="J911" s="51"/>
      <c r="K911" s="52"/>
      <c r="L911" s="52"/>
      <c r="M911" s="52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</row>
    <row r="912" spans="1:71" ht="12">
      <c r="A912" s="34"/>
      <c r="B912" s="74"/>
      <c r="C912" s="75"/>
      <c r="D912" s="34"/>
      <c r="E912" s="35"/>
      <c r="F912" s="70"/>
      <c r="H912" s="49"/>
      <c r="I912" s="50"/>
      <c r="J912" s="51"/>
      <c r="K912" s="52"/>
      <c r="L912" s="52"/>
      <c r="M912" s="5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</row>
    <row r="913" spans="1:71" ht="12">
      <c r="A913" s="34"/>
      <c r="B913" s="74"/>
      <c r="C913" s="75"/>
      <c r="D913" s="34"/>
      <c r="E913" s="35"/>
      <c r="F913" s="70"/>
      <c r="H913" s="49"/>
      <c r="I913" s="50"/>
      <c r="J913" s="51"/>
      <c r="K913" s="52"/>
      <c r="L913" s="52"/>
      <c r="M913" s="52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</row>
    <row r="914" spans="1:71" ht="12">
      <c r="A914" s="34"/>
      <c r="B914" s="74"/>
      <c r="C914" s="75"/>
      <c r="D914" s="34"/>
      <c r="E914" s="35"/>
      <c r="F914" s="70"/>
      <c r="H914" s="49"/>
      <c r="I914" s="50"/>
      <c r="J914" s="51"/>
      <c r="K914" s="52"/>
      <c r="L914" s="52"/>
      <c r="M914" s="52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</row>
    <row r="915" spans="1:71" ht="12">
      <c r="A915" s="34"/>
      <c r="B915" s="74"/>
      <c r="C915" s="75"/>
      <c r="D915" s="34"/>
      <c r="E915" s="35"/>
      <c r="F915" s="70"/>
      <c r="H915" s="49"/>
      <c r="I915" s="50"/>
      <c r="J915" s="51"/>
      <c r="K915" s="52"/>
      <c r="L915" s="52"/>
      <c r="M915" s="52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</row>
    <row r="916" spans="1:71" ht="12">
      <c r="A916" s="34"/>
      <c r="B916" s="74"/>
      <c r="C916" s="75"/>
      <c r="D916" s="34"/>
      <c r="E916" s="35"/>
      <c r="F916" s="70"/>
      <c r="H916" s="49"/>
      <c r="I916" s="50"/>
      <c r="J916" s="51"/>
      <c r="K916" s="52"/>
      <c r="L916" s="52"/>
      <c r="M916" s="52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</row>
    <row r="917" spans="1:71" ht="12">
      <c r="A917" s="34"/>
      <c r="B917" s="74"/>
      <c r="C917" s="75"/>
      <c r="D917" s="34"/>
      <c r="E917" s="35"/>
      <c r="F917" s="70"/>
      <c r="H917" s="49"/>
      <c r="I917" s="50"/>
      <c r="J917" s="51"/>
      <c r="K917" s="52"/>
      <c r="L917" s="52"/>
      <c r="M917" s="52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</row>
    <row r="918" spans="1:71" ht="12">
      <c r="A918" s="34"/>
      <c r="B918" s="74"/>
      <c r="C918" s="75"/>
      <c r="D918" s="34"/>
      <c r="E918" s="35"/>
      <c r="F918" s="70"/>
      <c r="H918" s="49"/>
      <c r="I918" s="50"/>
      <c r="J918" s="51"/>
      <c r="K918" s="52"/>
      <c r="L918" s="52"/>
      <c r="M918" s="52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</row>
    <row r="919" spans="1:71" ht="12">
      <c r="A919" s="34"/>
      <c r="B919" s="74"/>
      <c r="C919" s="75"/>
      <c r="D919" s="34"/>
      <c r="E919" s="35"/>
      <c r="F919" s="70"/>
      <c r="H919" s="49"/>
      <c r="I919" s="50"/>
      <c r="J919" s="51"/>
      <c r="K919" s="52"/>
      <c r="L919" s="52"/>
      <c r="M919" s="52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</row>
    <row r="920" spans="1:71" ht="12">
      <c r="A920" s="34"/>
      <c r="B920" s="74"/>
      <c r="C920" s="75"/>
      <c r="D920" s="34"/>
      <c r="E920" s="35"/>
      <c r="F920" s="70"/>
      <c r="H920" s="49"/>
      <c r="I920" s="50"/>
      <c r="J920" s="51"/>
      <c r="K920" s="52"/>
      <c r="L920" s="52"/>
      <c r="M920" s="52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</row>
    <row r="921" spans="1:71" ht="12">
      <c r="A921" s="34"/>
      <c r="B921" s="74"/>
      <c r="C921" s="75"/>
      <c r="D921" s="34"/>
      <c r="E921" s="35"/>
      <c r="F921" s="70"/>
      <c r="H921" s="49"/>
      <c r="I921" s="50"/>
      <c r="J921" s="51"/>
      <c r="K921" s="52"/>
      <c r="L921" s="52"/>
      <c r="M921" s="52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</row>
    <row r="922" spans="1:71" ht="12">
      <c r="A922" s="34"/>
      <c r="B922" s="74"/>
      <c r="C922" s="75"/>
      <c r="D922" s="34"/>
      <c r="E922" s="35"/>
      <c r="F922" s="70"/>
      <c r="H922" s="49"/>
      <c r="I922" s="50"/>
      <c r="J922" s="51"/>
      <c r="K922" s="52"/>
      <c r="L922" s="52"/>
      <c r="M922" s="5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</row>
    <row r="923" spans="1:71" ht="12">
      <c r="A923" s="34"/>
      <c r="B923" s="74"/>
      <c r="C923" s="75"/>
      <c r="D923" s="34"/>
      <c r="E923" s="35"/>
      <c r="F923" s="70"/>
      <c r="H923" s="49"/>
      <c r="I923" s="50"/>
      <c r="J923" s="51"/>
      <c r="K923" s="52"/>
      <c r="L923" s="52"/>
      <c r="M923" s="52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</row>
    <row r="924" spans="1:71" ht="12">
      <c r="A924" s="34"/>
      <c r="B924" s="74"/>
      <c r="C924" s="75"/>
      <c r="D924" s="34"/>
      <c r="E924" s="35"/>
      <c r="F924" s="70"/>
      <c r="H924" s="49"/>
      <c r="I924" s="50"/>
      <c r="J924" s="51"/>
      <c r="K924" s="52"/>
      <c r="L924" s="52"/>
      <c r="M924" s="52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</row>
    <row r="925" spans="1:71" ht="12">
      <c r="A925" s="34"/>
      <c r="B925" s="74"/>
      <c r="C925" s="75"/>
      <c r="D925" s="34"/>
      <c r="E925" s="35"/>
      <c r="F925" s="70"/>
      <c r="H925" s="49"/>
      <c r="I925" s="50"/>
      <c r="J925" s="51"/>
      <c r="K925" s="52"/>
      <c r="L925" s="52"/>
      <c r="M925" s="52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</row>
    <row r="926" spans="1:71" ht="12">
      <c r="A926" s="34"/>
      <c r="B926" s="74"/>
      <c r="C926" s="75"/>
      <c r="D926" s="34"/>
      <c r="E926" s="35"/>
      <c r="F926" s="70"/>
      <c r="H926" s="49"/>
      <c r="I926" s="50"/>
      <c r="J926" s="51"/>
      <c r="K926" s="52"/>
      <c r="L926" s="52"/>
      <c r="M926" s="52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</row>
    <row r="927" spans="1:71" ht="12">
      <c r="A927" s="34"/>
      <c r="B927" s="74"/>
      <c r="C927" s="75"/>
      <c r="D927" s="34"/>
      <c r="E927" s="35"/>
      <c r="F927" s="70"/>
      <c r="H927" s="49"/>
      <c r="I927" s="50"/>
      <c r="J927" s="51"/>
      <c r="K927" s="52"/>
      <c r="L927" s="52"/>
      <c r="M927" s="52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</row>
    <row r="928" spans="1:71" ht="12">
      <c r="A928" s="34"/>
      <c r="B928" s="74"/>
      <c r="C928" s="75"/>
      <c r="D928" s="34"/>
      <c r="E928" s="35"/>
      <c r="F928" s="70"/>
      <c r="H928" s="49"/>
      <c r="I928" s="50"/>
      <c r="J928" s="51"/>
      <c r="K928" s="52"/>
      <c r="L928" s="52"/>
      <c r="M928" s="52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</row>
    <row r="929" spans="1:71" ht="12">
      <c r="A929" s="34"/>
      <c r="B929" s="74"/>
      <c r="C929" s="75"/>
      <c r="D929" s="34"/>
      <c r="E929" s="35"/>
      <c r="F929" s="70"/>
      <c r="H929" s="49"/>
      <c r="I929" s="50"/>
      <c r="J929" s="51"/>
      <c r="K929" s="52"/>
      <c r="L929" s="52"/>
      <c r="M929" s="52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</row>
    <row r="930" spans="1:71" ht="12">
      <c r="A930" s="34"/>
      <c r="B930" s="74"/>
      <c r="C930" s="75"/>
      <c r="D930" s="34"/>
      <c r="E930" s="35"/>
      <c r="F930" s="70"/>
      <c r="H930" s="49"/>
      <c r="I930" s="50"/>
      <c r="J930" s="51"/>
      <c r="K930" s="52"/>
      <c r="L930" s="52"/>
      <c r="M930" s="52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</row>
    <row r="931" spans="1:71" ht="12">
      <c r="A931" s="34"/>
      <c r="B931" s="74"/>
      <c r="C931" s="75"/>
      <c r="D931" s="34"/>
      <c r="E931" s="35"/>
      <c r="F931" s="70"/>
      <c r="H931" s="49"/>
      <c r="I931" s="50"/>
      <c r="J931" s="51"/>
      <c r="K931" s="52"/>
      <c r="L931" s="52"/>
      <c r="M931" s="52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</row>
    <row r="932" spans="1:71" ht="12">
      <c r="A932" s="34"/>
      <c r="B932" s="74"/>
      <c r="C932" s="75"/>
      <c r="D932" s="34"/>
      <c r="E932" s="35"/>
      <c r="F932" s="70"/>
      <c r="H932" s="49"/>
      <c r="I932" s="50"/>
      <c r="J932" s="51"/>
      <c r="K932" s="52"/>
      <c r="L932" s="52"/>
      <c r="M932" s="5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</row>
    <row r="933" spans="1:71" ht="12">
      <c r="A933" s="34"/>
      <c r="B933" s="74"/>
      <c r="C933" s="75"/>
      <c r="D933" s="34"/>
      <c r="E933" s="35"/>
      <c r="F933" s="70"/>
      <c r="H933" s="49"/>
      <c r="I933" s="50"/>
      <c r="J933" s="51"/>
      <c r="K933" s="52"/>
      <c r="L933" s="52"/>
      <c r="M933" s="52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</row>
    <row r="934" spans="1:71" ht="12">
      <c r="A934" s="34"/>
      <c r="B934" s="74"/>
      <c r="C934" s="75"/>
      <c r="D934" s="34"/>
      <c r="E934" s="35"/>
      <c r="F934" s="70"/>
      <c r="H934" s="49"/>
      <c r="I934" s="50"/>
      <c r="J934" s="51"/>
      <c r="K934" s="52"/>
      <c r="L934" s="52"/>
      <c r="M934" s="52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</row>
    <row r="935" spans="1:71" ht="12">
      <c r="A935" s="34"/>
      <c r="B935" s="74"/>
      <c r="C935" s="75"/>
      <c r="D935" s="34"/>
      <c r="E935" s="35"/>
      <c r="F935" s="70"/>
      <c r="H935" s="49"/>
      <c r="I935" s="50"/>
      <c r="J935" s="51"/>
      <c r="K935" s="52"/>
      <c r="L935" s="52"/>
      <c r="M935" s="52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</row>
    <row r="936" spans="1:71" ht="12">
      <c r="A936" s="34"/>
      <c r="B936" s="74"/>
      <c r="C936" s="75"/>
      <c r="D936" s="34"/>
      <c r="E936" s="35"/>
      <c r="F936" s="70"/>
      <c r="H936" s="49"/>
      <c r="I936" s="50"/>
      <c r="J936" s="51"/>
      <c r="K936" s="52"/>
      <c r="L936" s="52"/>
      <c r="M936" s="52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</row>
    <row r="937" spans="1:71" ht="12">
      <c r="A937" s="34"/>
      <c r="B937" s="74"/>
      <c r="C937" s="75"/>
      <c r="D937" s="34"/>
      <c r="E937" s="35"/>
      <c r="F937" s="70"/>
      <c r="H937" s="49"/>
      <c r="I937" s="50"/>
      <c r="J937" s="51"/>
      <c r="K937" s="52"/>
      <c r="L937" s="52"/>
      <c r="M937" s="52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</row>
    <row r="938" spans="1:71" ht="12">
      <c r="A938" s="34"/>
      <c r="B938" s="74"/>
      <c r="C938" s="75"/>
      <c r="D938" s="34"/>
      <c r="E938" s="35"/>
      <c r="F938" s="70"/>
      <c r="H938" s="49"/>
      <c r="I938" s="50"/>
      <c r="J938" s="51"/>
      <c r="K938" s="52"/>
      <c r="L938" s="52"/>
      <c r="M938" s="52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</row>
    <row r="939" spans="1:71" ht="12">
      <c r="A939" s="34"/>
      <c r="B939" s="74"/>
      <c r="C939" s="75"/>
      <c r="D939" s="34"/>
      <c r="E939" s="35"/>
      <c r="F939" s="70"/>
      <c r="H939" s="49"/>
      <c r="I939" s="50"/>
      <c r="J939" s="51"/>
      <c r="K939" s="52"/>
      <c r="L939" s="52"/>
      <c r="M939" s="52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</row>
    <row r="940" spans="1:71" ht="12">
      <c r="A940" s="34"/>
      <c r="B940" s="74"/>
      <c r="C940" s="75"/>
      <c r="D940" s="34"/>
      <c r="E940" s="35"/>
      <c r="F940" s="70"/>
      <c r="H940" s="49"/>
      <c r="I940" s="50"/>
      <c r="J940" s="51"/>
      <c r="K940" s="52"/>
      <c r="L940" s="52"/>
      <c r="M940" s="52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</row>
    <row r="941" spans="1:71" ht="12">
      <c r="A941" s="34"/>
      <c r="B941" s="74"/>
      <c r="C941" s="75"/>
      <c r="D941" s="34"/>
      <c r="E941" s="35"/>
      <c r="F941" s="70"/>
      <c r="H941" s="49"/>
      <c r="I941" s="50"/>
      <c r="J941" s="51"/>
      <c r="K941" s="52"/>
      <c r="L941" s="52"/>
      <c r="M941" s="52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</row>
    <row r="942" spans="1:71" ht="12">
      <c r="A942" s="34"/>
      <c r="B942" s="74"/>
      <c r="C942" s="75"/>
      <c r="D942" s="34"/>
      <c r="E942" s="35"/>
      <c r="F942" s="70"/>
      <c r="H942" s="49"/>
      <c r="I942" s="50"/>
      <c r="J942" s="51"/>
      <c r="K942" s="52"/>
      <c r="L942" s="52"/>
      <c r="M942" s="5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</row>
    <row r="943" spans="1:71" ht="12">
      <c r="A943" s="34"/>
      <c r="B943" s="74"/>
      <c r="C943" s="75"/>
      <c r="D943" s="34"/>
      <c r="E943" s="35"/>
      <c r="F943" s="70"/>
      <c r="H943" s="49"/>
      <c r="I943" s="50"/>
      <c r="J943" s="51"/>
      <c r="K943" s="52"/>
      <c r="L943" s="52"/>
      <c r="M943" s="52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</row>
    <row r="944" spans="1:71" ht="12">
      <c r="A944" s="34"/>
      <c r="B944" s="74"/>
      <c r="C944" s="75"/>
      <c r="D944" s="34"/>
      <c r="E944" s="35"/>
      <c r="F944" s="70"/>
      <c r="H944" s="49"/>
      <c r="I944" s="50"/>
      <c r="J944" s="51"/>
      <c r="K944" s="52"/>
      <c r="L944" s="52"/>
      <c r="M944" s="52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</row>
    <row r="945" spans="1:71" ht="12">
      <c r="A945" s="34"/>
      <c r="B945" s="74"/>
      <c r="C945" s="75"/>
      <c r="D945" s="34"/>
      <c r="E945" s="35"/>
      <c r="F945" s="70"/>
      <c r="H945" s="49"/>
      <c r="I945" s="50"/>
      <c r="J945" s="51"/>
      <c r="K945" s="52"/>
      <c r="L945" s="52"/>
      <c r="M945" s="52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</row>
    <row r="946" spans="1:71" ht="12">
      <c r="A946" s="34"/>
      <c r="B946" s="74"/>
      <c r="C946" s="75"/>
      <c r="D946" s="34"/>
      <c r="E946" s="35"/>
      <c r="F946" s="70"/>
      <c r="H946" s="49"/>
      <c r="I946" s="50"/>
      <c r="J946" s="51"/>
      <c r="K946" s="52"/>
      <c r="L946" s="52"/>
      <c r="M946" s="52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</row>
    <row r="947" spans="1:71" ht="12">
      <c r="A947" s="34"/>
      <c r="B947" s="74"/>
      <c r="C947" s="75"/>
      <c r="D947" s="34"/>
      <c r="E947" s="35"/>
      <c r="F947" s="70"/>
      <c r="H947" s="49"/>
      <c r="I947" s="50"/>
      <c r="J947" s="51"/>
      <c r="K947" s="52"/>
      <c r="L947" s="52"/>
      <c r="M947" s="52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</row>
    <row r="948" spans="1:71" ht="12">
      <c r="A948" s="34"/>
      <c r="B948" s="74"/>
      <c r="C948" s="75"/>
      <c r="D948" s="34"/>
      <c r="E948" s="35"/>
      <c r="F948" s="70"/>
      <c r="H948" s="49"/>
      <c r="I948" s="50"/>
      <c r="J948" s="51"/>
      <c r="K948" s="52"/>
      <c r="L948" s="52"/>
      <c r="M948" s="52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</row>
    <row r="949" spans="1:71" ht="12">
      <c r="A949" s="34"/>
      <c r="B949" s="74"/>
      <c r="C949" s="75"/>
      <c r="D949" s="34"/>
      <c r="E949" s="35"/>
      <c r="F949" s="70"/>
      <c r="H949" s="49"/>
      <c r="I949" s="50"/>
      <c r="J949" s="51"/>
      <c r="K949" s="52"/>
      <c r="L949" s="52"/>
      <c r="M949" s="52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</row>
    <row r="950" spans="1:71" ht="12">
      <c r="A950" s="34"/>
      <c r="B950" s="74"/>
      <c r="C950" s="75"/>
      <c r="D950" s="34"/>
      <c r="E950" s="35"/>
      <c r="F950" s="70"/>
      <c r="H950" s="49"/>
      <c r="I950" s="50"/>
      <c r="J950" s="51"/>
      <c r="K950" s="52"/>
      <c r="L950" s="52"/>
      <c r="M950" s="52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</row>
    <row r="951" spans="1:71" ht="12">
      <c r="A951" s="34"/>
      <c r="B951" s="74"/>
      <c r="C951" s="75"/>
      <c r="D951" s="34"/>
      <c r="E951" s="35"/>
      <c r="F951" s="70"/>
      <c r="H951" s="49"/>
      <c r="I951" s="50"/>
      <c r="J951" s="51"/>
      <c r="K951" s="52"/>
      <c r="L951" s="52"/>
      <c r="M951" s="52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</row>
    <row r="952" spans="1:71" ht="12">
      <c r="A952" s="34"/>
      <c r="B952" s="74"/>
      <c r="C952" s="75"/>
      <c r="D952" s="34"/>
      <c r="E952" s="35"/>
      <c r="F952" s="70"/>
      <c r="H952" s="49"/>
      <c r="I952" s="50"/>
      <c r="J952" s="51"/>
      <c r="K952" s="52"/>
      <c r="L952" s="52"/>
      <c r="M952" s="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</row>
    <row r="953" spans="1:71" ht="12">
      <c r="A953" s="34"/>
      <c r="B953" s="74"/>
      <c r="C953" s="75"/>
      <c r="D953" s="34"/>
      <c r="E953" s="35"/>
      <c r="F953" s="70"/>
      <c r="H953" s="49"/>
      <c r="I953" s="50"/>
      <c r="J953" s="51"/>
      <c r="K953" s="52"/>
      <c r="L953" s="52"/>
      <c r="M953" s="52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</row>
    <row r="954" spans="1:71" ht="12">
      <c r="A954" s="34"/>
      <c r="B954" s="74"/>
      <c r="C954" s="75"/>
      <c r="D954" s="34"/>
      <c r="E954" s="35"/>
      <c r="F954" s="70"/>
      <c r="H954" s="49"/>
      <c r="I954" s="50"/>
      <c r="J954" s="51"/>
      <c r="K954" s="52"/>
      <c r="L954" s="52"/>
      <c r="M954" s="52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</row>
    <row r="955" spans="1:71" ht="12">
      <c r="A955" s="34"/>
      <c r="B955" s="74"/>
      <c r="C955" s="75"/>
      <c r="D955" s="34"/>
      <c r="E955" s="35"/>
      <c r="F955" s="70"/>
      <c r="H955" s="49"/>
      <c r="I955" s="50"/>
      <c r="J955" s="51"/>
      <c r="K955" s="52"/>
      <c r="L955" s="52"/>
      <c r="M955" s="52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</row>
    <row r="956" spans="1:71" ht="12">
      <c r="A956" s="34"/>
      <c r="B956" s="74"/>
      <c r="C956" s="75"/>
      <c r="D956" s="34"/>
      <c r="E956" s="35"/>
      <c r="F956" s="70"/>
      <c r="H956" s="49"/>
      <c r="I956" s="50"/>
      <c r="J956" s="51"/>
      <c r="K956" s="52"/>
      <c r="L956" s="52"/>
      <c r="M956" s="52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</row>
    <row r="957" spans="1:71" ht="12">
      <c r="A957" s="34"/>
      <c r="B957" s="74"/>
      <c r="C957" s="75"/>
      <c r="D957" s="34"/>
      <c r="E957" s="35"/>
      <c r="F957" s="70"/>
      <c r="H957" s="49"/>
      <c r="I957" s="50"/>
      <c r="J957" s="51"/>
      <c r="K957" s="52"/>
      <c r="L957" s="52"/>
      <c r="M957" s="52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</row>
    <row r="958" spans="1:71" ht="12">
      <c r="A958" s="34"/>
      <c r="B958" s="74"/>
      <c r="C958" s="75"/>
      <c r="D958" s="34"/>
      <c r="E958" s="35"/>
      <c r="F958" s="70"/>
      <c r="H958" s="49"/>
      <c r="I958" s="50"/>
      <c r="J958" s="51"/>
      <c r="K958" s="52"/>
      <c r="L958" s="52"/>
      <c r="M958" s="52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</row>
    <row r="959" spans="1:71" ht="12">
      <c r="A959" s="34"/>
      <c r="B959" s="74"/>
      <c r="C959" s="75"/>
      <c r="D959" s="34"/>
      <c r="E959" s="35"/>
      <c r="F959" s="70"/>
      <c r="H959" s="49"/>
      <c r="I959" s="50"/>
      <c r="J959" s="51"/>
      <c r="K959" s="52"/>
      <c r="L959" s="52"/>
      <c r="M959" s="52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</row>
    <row r="960" spans="1:71" ht="12">
      <c r="A960" s="34"/>
      <c r="B960" s="74"/>
      <c r="C960" s="75"/>
      <c r="D960" s="34"/>
      <c r="E960" s="35"/>
      <c r="F960" s="70"/>
      <c r="H960" s="49"/>
      <c r="I960" s="50"/>
      <c r="J960" s="51"/>
      <c r="K960" s="52"/>
      <c r="L960" s="52"/>
      <c r="M960" s="52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</row>
    <row r="961" spans="1:71" ht="12">
      <c r="A961" s="34"/>
      <c r="B961" s="74"/>
      <c r="C961" s="75"/>
      <c r="D961" s="34"/>
      <c r="E961" s="35"/>
      <c r="F961" s="70"/>
      <c r="H961" s="49"/>
      <c r="I961" s="50"/>
      <c r="J961" s="51"/>
      <c r="K961" s="52"/>
      <c r="L961" s="52"/>
      <c r="M961" s="52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</row>
    <row r="962" spans="1:71" ht="12">
      <c r="A962" s="34"/>
      <c r="B962" s="74"/>
      <c r="C962" s="75"/>
      <c r="D962" s="34"/>
      <c r="E962" s="35"/>
      <c r="F962" s="70"/>
      <c r="H962" s="49"/>
      <c r="I962" s="50"/>
      <c r="J962" s="51"/>
      <c r="K962" s="52"/>
      <c r="L962" s="52"/>
      <c r="M962" s="5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</row>
    <row r="963" spans="1:71" ht="12">
      <c r="A963" s="34"/>
      <c r="B963" s="74"/>
      <c r="C963" s="75"/>
      <c r="D963" s="34"/>
      <c r="E963" s="35"/>
      <c r="F963" s="70"/>
      <c r="H963" s="49"/>
      <c r="I963" s="50"/>
      <c r="J963" s="51"/>
      <c r="K963" s="52"/>
      <c r="L963" s="52"/>
      <c r="M963" s="52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</row>
    <row r="964" spans="1:71" ht="12">
      <c r="A964" s="34"/>
      <c r="B964" s="74"/>
      <c r="C964" s="75"/>
      <c r="D964" s="34"/>
      <c r="E964" s="35"/>
      <c r="F964" s="70"/>
      <c r="H964" s="49"/>
      <c r="I964" s="50"/>
      <c r="J964" s="51"/>
      <c r="K964" s="52"/>
      <c r="L964" s="52"/>
      <c r="M964" s="52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</row>
    <row r="965" spans="1:71" ht="12">
      <c r="A965" s="34"/>
      <c r="B965" s="74"/>
      <c r="C965" s="75"/>
      <c r="D965" s="34"/>
      <c r="E965" s="35"/>
      <c r="F965" s="70"/>
      <c r="H965" s="49"/>
      <c r="I965" s="50"/>
      <c r="J965" s="51"/>
      <c r="K965" s="52"/>
      <c r="L965" s="52"/>
      <c r="M965" s="52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</row>
    <row r="966" spans="1:71" ht="12">
      <c r="A966" s="34"/>
      <c r="B966" s="74"/>
      <c r="C966" s="75"/>
      <c r="D966" s="34"/>
      <c r="E966" s="35"/>
      <c r="F966" s="70"/>
      <c r="H966" s="49"/>
      <c r="I966" s="50"/>
      <c r="J966" s="51"/>
      <c r="K966" s="52"/>
      <c r="L966" s="52"/>
      <c r="M966" s="52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</row>
    <row r="967" spans="1:71" ht="12">
      <c r="A967" s="34"/>
      <c r="B967" s="74"/>
      <c r="C967" s="75"/>
      <c r="D967" s="34"/>
      <c r="E967" s="35"/>
      <c r="F967" s="70"/>
      <c r="H967" s="49"/>
      <c r="I967" s="50"/>
      <c r="J967" s="51"/>
      <c r="K967" s="52"/>
      <c r="L967" s="52"/>
      <c r="M967" s="52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</row>
    <row r="968" spans="1:71" ht="12">
      <c r="A968" s="34"/>
      <c r="B968" s="74"/>
      <c r="C968" s="75"/>
      <c r="D968" s="34"/>
      <c r="E968" s="35"/>
      <c r="F968" s="70"/>
      <c r="H968" s="49"/>
      <c r="I968" s="50"/>
      <c r="J968" s="51"/>
      <c r="K968" s="52"/>
      <c r="L968" s="52"/>
      <c r="M968" s="52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</row>
    <row r="969" spans="1:71" ht="12">
      <c r="A969" s="34"/>
      <c r="B969" s="74"/>
      <c r="C969" s="75"/>
      <c r="D969" s="34"/>
      <c r="E969" s="35"/>
      <c r="F969" s="70"/>
      <c r="H969" s="49"/>
      <c r="I969" s="50"/>
      <c r="J969" s="51"/>
      <c r="K969" s="52"/>
      <c r="L969" s="52"/>
      <c r="M969" s="52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</row>
    <row r="970" spans="1:71" ht="12">
      <c r="A970" s="34"/>
      <c r="B970" s="74"/>
      <c r="C970" s="75"/>
      <c r="D970" s="34"/>
      <c r="E970" s="35"/>
      <c r="F970" s="70"/>
      <c r="H970" s="49"/>
      <c r="I970" s="50"/>
      <c r="J970" s="51"/>
      <c r="K970" s="52"/>
      <c r="L970" s="52"/>
      <c r="M970" s="52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</row>
    <row r="971" spans="1:71" ht="12">
      <c r="A971" s="34"/>
      <c r="B971" s="74"/>
      <c r="C971" s="75"/>
      <c r="D971" s="34"/>
      <c r="E971" s="35"/>
      <c r="F971" s="70"/>
      <c r="H971" s="49"/>
      <c r="I971" s="50"/>
      <c r="J971" s="51"/>
      <c r="K971" s="52"/>
      <c r="L971" s="52"/>
      <c r="M971" s="52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</row>
    <row r="972" spans="1:71" ht="12">
      <c r="A972" s="34"/>
      <c r="B972" s="74"/>
      <c r="C972" s="75"/>
      <c r="D972" s="34"/>
      <c r="E972" s="35"/>
      <c r="F972" s="70"/>
      <c r="H972" s="49"/>
      <c r="I972" s="50"/>
      <c r="J972" s="51"/>
      <c r="K972" s="52"/>
      <c r="L972" s="52"/>
      <c r="M972" s="5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</row>
    <row r="973" spans="1:71" ht="12">
      <c r="A973" s="34"/>
      <c r="B973" s="74"/>
      <c r="C973" s="75"/>
      <c r="D973" s="34"/>
      <c r="E973" s="35"/>
      <c r="F973" s="70"/>
      <c r="H973" s="49"/>
      <c r="I973" s="50"/>
      <c r="J973" s="51"/>
      <c r="K973" s="52"/>
      <c r="L973" s="52"/>
      <c r="M973" s="52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</row>
    <row r="974" spans="1:71" ht="12">
      <c r="A974" s="34"/>
      <c r="B974" s="74"/>
      <c r="C974" s="75"/>
      <c r="D974" s="34"/>
      <c r="E974" s="35"/>
      <c r="F974" s="70"/>
      <c r="H974" s="49"/>
      <c r="I974" s="50"/>
      <c r="J974" s="51"/>
      <c r="K974" s="52"/>
      <c r="L974" s="52"/>
      <c r="M974" s="52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</row>
    <row r="975" spans="1:71" ht="12">
      <c r="A975" s="34"/>
      <c r="B975" s="74"/>
      <c r="C975" s="75"/>
      <c r="D975" s="34"/>
      <c r="E975" s="35"/>
      <c r="F975" s="70"/>
      <c r="H975" s="49"/>
      <c r="I975" s="50"/>
      <c r="J975" s="51"/>
      <c r="K975" s="52"/>
      <c r="L975" s="52"/>
      <c r="M975" s="52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</row>
    <row r="976" spans="1:71" ht="12">
      <c r="A976" s="34"/>
      <c r="B976" s="74"/>
      <c r="C976" s="75"/>
      <c r="D976" s="34"/>
      <c r="E976" s="35"/>
      <c r="F976" s="70"/>
      <c r="H976" s="49"/>
      <c r="I976" s="50"/>
      <c r="J976" s="51"/>
      <c r="K976" s="52"/>
      <c r="L976" s="52"/>
      <c r="M976" s="52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</row>
    <row r="977" spans="1:71" ht="12">
      <c r="A977" s="34"/>
      <c r="B977" s="74"/>
      <c r="C977" s="75"/>
      <c r="D977" s="34"/>
      <c r="E977" s="35"/>
      <c r="F977" s="70"/>
      <c r="H977" s="49"/>
      <c r="I977" s="50"/>
      <c r="J977" s="51"/>
      <c r="K977" s="52"/>
      <c r="L977" s="52"/>
      <c r="M977" s="52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</row>
    <row r="978" spans="1:71" ht="12">
      <c r="A978" s="34"/>
      <c r="B978" s="74"/>
      <c r="C978" s="75"/>
      <c r="D978" s="34"/>
      <c r="E978" s="35"/>
      <c r="F978" s="70"/>
      <c r="H978" s="49"/>
      <c r="I978" s="50"/>
      <c r="J978" s="51"/>
      <c r="K978" s="52"/>
      <c r="L978" s="52"/>
      <c r="M978" s="52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</row>
    <row r="979" spans="1:71" ht="12">
      <c r="A979" s="34"/>
      <c r="B979" s="74"/>
      <c r="C979" s="75"/>
      <c r="D979" s="34"/>
      <c r="E979" s="35"/>
      <c r="F979" s="70"/>
      <c r="H979" s="49"/>
      <c r="I979" s="50"/>
      <c r="J979" s="51"/>
      <c r="K979" s="52"/>
      <c r="L979" s="52"/>
      <c r="M979" s="52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</row>
    <row r="980" spans="1:71" ht="12">
      <c r="A980" s="34"/>
      <c r="B980" s="74"/>
      <c r="C980" s="75"/>
      <c r="D980" s="34"/>
      <c r="E980" s="35"/>
      <c r="F980" s="70"/>
      <c r="H980" s="49"/>
      <c r="I980" s="50"/>
      <c r="J980" s="51"/>
      <c r="K980" s="52"/>
      <c r="L980" s="52"/>
      <c r="M980" s="52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</row>
    <row r="981" spans="1:71" ht="12">
      <c r="A981" s="34"/>
      <c r="B981" s="74"/>
      <c r="C981" s="75"/>
      <c r="D981" s="34"/>
      <c r="E981" s="35"/>
      <c r="F981" s="70"/>
      <c r="H981" s="49"/>
      <c r="I981" s="50"/>
      <c r="J981" s="51"/>
      <c r="K981" s="52"/>
      <c r="L981" s="52"/>
      <c r="M981" s="52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</row>
    <row r="982" spans="1:71" ht="12">
      <c r="A982" s="34"/>
      <c r="B982" s="74"/>
      <c r="C982" s="75"/>
      <c r="D982" s="34"/>
      <c r="E982" s="35"/>
      <c r="F982" s="70"/>
      <c r="H982" s="49"/>
      <c r="I982" s="50"/>
      <c r="J982" s="51"/>
      <c r="K982" s="52"/>
      <c r="L982" s="52"/>
      <c r="M982" s="5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</row>
    <row r="983" spans="1:71" ht="12">
      <c r="A983" s="34"/>
      <c r="B983" s="74"/>
      <c r="C983" s="75"/>
      <c r="D983" s="34"/>
      <c r="E983" s="35"/>
      <c r="F983" s="70"/>
      <c r="H983" s="49"/>
      <c r="I983" s="50"/>
      <c r="J983" s="51"/>
      <c r="K983" s="52"/>
      <c r="L983" s="52"/>
      <c r="M983" s="52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</row>
    <row r="984" spans="1:71" ht="12">
      <c r="A984" s="34"/>
      <c r="B984" s="74"/>
      <c r="C984" s="75"/>
      <c r="D984" s="34"/>
      <c r="E984" s="35"/>
      <c r="F984" s="70"/>
      <c r="H984" s="49"/>
      <c r="I984" s="50"/>
      <c r="J984" s="51"/>
      <c r="K984" s="52"/>
      <c r="L984" s="52"/>
      <c r="M984" s="52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</row>
    <row r="985" spans="1:71" ht="12">
      <c r="A985" s="34"/>
      <c r="B985" s="74"/>
      <c r="C985" s="75"/>
      <c r="D985" s="34"/>
      <c r="E985" s="35"/>
      <c r="F985" s="70"/>
      <c r="H985" s="49"/>
      <c r="I985" s="50"/>
      <c r="J985" s="51"/>
      <c r="K985" s="52"/>
      <c r="L985" s="52"/>
      <c r="M985" s="52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</row>
    <row r="986" spans="1:71" ht="12">
      <c r="A986" s="34"/>
      <c r="B986" s="74"/>
      <c r="C986" s="75"/>
      <c r="D986" s="34"/>
      <c r="E986" s="35"/>
      <c r="F986" s="70"/>
      <c r="H986" s="49"/>
      <c r="I986" s="50"/>
      <c r="J986" s="51"/>
      <c r="K986" s="52"/>
      <c r="L986" s="52"/>
      <c r="M986" s="52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</row>
    <row r="987" spans="1:71" ht="12">
      <c r="A987" s="34"/>
      <c r="B987" s="74"/>
      <c r="C987" s="75"/>
      <c r="D987" s="34"/>
      <c r="E987" s="35"/>
      <c r="F987" s="70"/>
      <c r="H987" s="49"/>
      <c r="I987" s="50"/>
      <c r="J987" s="51"/>
      <c r="K987" s="52"/>
      <c r="L987" s="52"/>
      <c r="M987" s="52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</row>
    <row r="988" spans="1:71" ht="12">
      <c r="A988" s="34"/>
      <c r="B988" s="74"/>
      <c r="C988" s="75"/>
      <c r="D988" s="34"/>
      <c r="E988" s="35"/>
      <c r="F988" s="70"/>
      <c r="H988" s="49"/>
      <c r="I988" s="50"/>
      <c r="J988" s="51"/>
      <c r="K988" s="52"/>
      <c r="L988" s="52"/>
      <c r="M988" s="52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</row>
    <row r="989" spans="1:71" ht="12">
      <c r="A989" s="34"/>
      <c r="B989" s="74"/>
      <c r="C989" s="75"/>
      <c r="D989" s="34"/>
      <c r="E989" s="35"/>
      <c r="F989" s="70"/>
      <c r="H989" s="49"/>
      <c r="I989" s="50"/>
      <c r="J989" s="51"/>
      <c r="K989" s="52"/>
      <c r="L989" s="52"/>
      <c r="M989" s="52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</row>
    <row r="990" spans="1:71" ht="12">
      <c r="A990" s="34"/>
      <c r="B990" s="74"/>
      <c r="C990" s="75"/>
      <c r="D990" s="34"/>
      <c r="E990" s="35"/>
      <c r="F990" s="70"/>
      <c r="H990" s="49"/>
      <c r="I990" s="50"/>
      <c r="J990" s="51"/>
      <c r="K990" s="52"/>
      <c r="L990" s="52"/>
      <c r="M990" s="52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</row>
    <row r="991" spans="1:71" ht="12">
      <c r="A991" s="34"/>
      <c r="B991" s="74"/>
      <c r="C991" s="75"/>
      <c r="D991" s="34"/>
      <c r="E991" s="35"/>
      <c r="F991" s="70"/>
      <c r="H991" s="49"/>
      <c r="I991" s="50"/>
      <c r="J991" s="51"/>
      <c r="K991" s="52"/>
      <c r="L991" s="52"/>
      <c r="M991" s="52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</row>
    <row r="992" spans="1:71" ht="12">
      <c r="A992" s="34"/>
      <c r="B992" s="74"/>
      <c r="C992" s="75"/>
      <c r="D992" s="34"/>
      <c r="E992" s="35"/>
      <c r="F992" s="70"/>
      <c r="H992" s="49"/>
      <c r="I992" s="50"/>
      <c r="J992" s="51"/>
      <c r="K992" s="52"/>
      <c r="L992" s="52"/>
      <c r="M992" s="5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</row>
    <row r="993" spans="1:71" ht="12">
      <c r="A993" s="34"/>
      <c r="B993" s="74"/>
      <c r="C993" s="75"/>
      <c r="D993" s="34"/>
      <c r="E993" s="35"/>
      <c r="F993" s="70"/>
      <c r="H993" s="49"/>
      <c r="I993" s="50"/>
      <c r="J993" s="51"/>
      <c r="K993" s="52"/>
      <c r="L993" s="52"/>
      <c r="M993" s="52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</row>
    <row r="994" spans="1:71" ht="12">
      <c r="A994" s="34"/>
      <c r="B994" s="74"/>
      <c r="C994" s="75"/>
      <c r="D994" s="34"/>
      <c r="E994" s="35"/>
      <c r="F994" s="70"/>
      <c r="H994" s="49"/>
      <c r="I994" s="50"/>
      <c r="J994" s="51"/>
      <c r="K994" s="52"/>
      <c r="L994" s="52"/>
      <c r="M994" s="52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</row>
    <row r="995" spans="1:71" ht="12">
      <c r="A995" s="34"/>
      <c r="B995" s="74"/>
      <c r="C995" s="75"/>
      <c r="D995" s="34"/>
      <c r="E995" s="35"/>
      <c r="F995" s="70"/>
      <c r="H995" s="49"/>
      <c r="I995" s="50"/>
      <c r="J995" s="51"/>
      <c r="K995" s="52"/>
      <c r="L995" s="52"/>
      <c r="M995" s="52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</row>
    <row r="996" spans="1:71" ht="12">
      <c r="A996" s="34"/>
      <c r="B996" s="74"/>
      <c r="C996" s="75"/>
      <c r="D996" s="34"/>
      <c r="E996" s="35"/>
      <c r="F996" s="70"/>
      <c r="H996" s="49"/>
      <c r="I996" s="50"/>
      <c r="J996" s="51"/>
      <c r="K996" s="52"/>
      <c r="L996" s="52"/>
      <c r="M996" s="52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</row>
    <row r="997" spans="1:71" ht="12">
      <c r="A997" s="34"/>
      <c r="B997" s="74"/>
      <c r="C997" s="75"/>
      <c r="D997" s="34"/>
      <c r="E997" s="35"/>
      <c r="F997" s="70"/>
      <c r="H997" s="49"/>
      <c r="I997" s="50"/>
      <c r="J997" s="51"/>
      <c r="K997" s="52"/>
      <c r="L997" s="52"/>
      <c r="M997" s="52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</row>
    <row r="998" spans="1:71" ht="12">
      <c r="A998" s="34"/>
      <c r="B998" s="74"/>
      <c r="C998" s="75"/>
      <c r="D998" s="34"/>
      <c r="E998" s="35"/>
      <c r="F998" s="70"/>
      <c r="H998" s="49"/>
      <c r="I998" s="50"/>
      <c r="J998" s="51"/>
      <c r="K998" s="52"/>
      <c r="L998" s="52"/>
      <c r="M998" s="52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</row>
    <row r="999" spans="1:71" ht="12">
      <c r="A999" s="34"/>
      <c r="B999" s="74"/>
      <c r="C999" s="75"/>
      <c r="D999" s="34"/>
      <c r="E999" s="35"/>
      <c r="F999" s="70"/>
      <c r="H999" s="49"/>
      <c r="I999" s="50"/>
      <c r="J999" s="51"/>
      <c r="K999" s="52"/>
      <c r="L999" s="52"/>
      <c r="M999" s="52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</row>
    <row r="1000" spans="1:71" ht="12">
      <c r="A1000" s="34"/>
      <c r="B1000" s="74"/>
      <c r="C1000" s="75"/>
      <c r="D1000" s="34"/>
      <c r="E1000" s="35"/>
      <c r="F1000" s="70"/>
      <c r="H1000" s="49"/>
      <c r="I1000" s="50"/>
      <c r="J1000" s="51"/>
      <c r="K1000" s="52"/>
      <c r="L1000" s="52"/>
      <c r="M1000" s="52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</row>
    <row r="1001" spans="1:71" ht="12">
      <c r="A1001" s="34"/>
      <c r="B1001" s="74"/>
      <c r="C1001" s="75"/>
      <c r="D1001" s="34"/>
      <c r="E1001" s="35"/>
      <c r="F1001" s="70"/>
      <c r="H1001" s="49"/>
      <c r="I1001" s="50"/>
      <c r="J1001" s="51"/>
      <c r="K1001" s="52"/>
      <c r="L1001" s="52"/>
      <c r="M1001" s="52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</row>
    <row r="1002" spans="1:71" ht="12">
      <c r="A1002" s="34"/>
      <c r="B1002" s="74"/>
      <c r="C1002" s="75"/>
      <c r="D1002" s="34"/>
      <c r="E1002" s="35"/>
      <c r="F1002" s="70"/>
      <c r="H1002" s="49"/>
      <c r="I1002" s="50"/>
      <c r="J1002" s="51"/>
      <c r="K1002" s="52"/>
      <c r="L1002" s="52"/>
      <c r="M1002" s="5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</row>
    <row r="1003" spans="1:71" ht="12">
      <c r="A1003" s="34"/>
      <c r="B1003" s="74"/>
      <c r="C1003" s="75"/>
      <c r="D1003" s="34"/>
      <c r="E1003" s="35"/>
      <c r="F1003" s="70"/>
      <c r="H1003" s="49"/>
      <c r="I1003" s="50"/>
      <c r="J1003" s="51"/>
      <c r="K1003" s="52"/>
      <c r="L1003" s="52"/>
      <c r="M1003" s="52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</row>
    <row r="1004" spans="1:71" ht="12">
      <c r="A1004" s="34"/>
      <c r="B1004" s="74"/>
      <c r="C1004" s="75"/>
      <c r="D1004" s="34"/>
      <c r="E1004" s="35"/>
      <c r="F1004" s="70"/>
      <c r="H1004" s="49"/>
      <c r="I1004" s="50"/>
      <c r="J1004" s="51"/>
      <c r="K1004" s="52"/>
      <c r="L1004" s="52"/>
      <c r="M1004" s="52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</row>
    <row r="1005" spans="1:71" ht="12">
      <c r="A1005" s="34"/>
      <c r="B1005" s="74"/>
      <c r="C1005" s="75"/>
      <c r="D1005" s="34"/>
      <c r="E1005" s="35"/>
      <c r="F1005" s="70"/>
      <c r="H1005" s="49"/>
      <c r="I1005" s="50"/>
      <c r="J1005" s="51"/>
      <c r="K1005" s="52"/>
      <c r="L1005" s="52"/>
      <c r="M1005" s="52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</row>
    <row r="1006" spans="1:71" ht="12">
      <c r="A1006" s="34"/>
      <c r="B1006" s="74"/>
      <c r="C1006" s="75"/>
      <c r="D1006" s="34"/>
      <c r="E1006" s="35"/>
      <c r="F1006" s="70"/>
      <c r="H1006" s="49"/>
      <c r="I1006" s="50"/>
      <c r="J1006" s="51"/>
      <c r="K1006" s="52"/>
      <c r="L1006" s="52"/>
      <c r="M1006" s="52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</row>
    <row r="1007" spans="1:71" ht="12">
      <c r="A1007" s="34"/>
      <c r="B1007" s="74"/>
      <c r="C1007" s="75"/>
      <c r="D1007" s="34"/>
      <c r="E1007" s="35"/>
      <c r="F1007" s="70"/>
      <c r="H1007" s="49"/>
      <c r="I1007" s="50"/>
      <c r="J1007" s="51"/>
      <c r="K1007" s="52"/>
      <c r="L1007" s="52"/>
      <c r="M1007" s="52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</row>
    <row r="1008" spans="1:71" ht="12">
      <c r="A1008" s="34"/>
      <c r="B1008" s="74"/>
      <c r="C1008" s="75"/>
      <c r="D1008" s="34"/>
      <c r="E1008" s="35"/>
      <c r="F1008" s="70"/>
      <c r="H1008" s="49"/>
      <c r="I1008" s="50"/>
      <c r="J1008" s="51"/>
      <c r="K1008" s="52"/>
      <c r="L1008" s="52"/>
      <c r="M1008" s="52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</row>
    <row r="1009" spans="1:71" ht="12">
      <c r="A1009" s="34"/>
      <c r="B1009" s="74"/>
      <c r="C1009" s="75"/>
      <c r="D1009" s="34"/>
      <c r="E1009" s="35"/>
      <c r="F1009" s="70"/>
      <c r="H1009" s="49"/>
      <c r="I1009" s="50"/>
      <c r="J1009" s="51"/>
      <c r="K1009" s="52"/>
      <c r="L1009" s="52"/>
      <c r="M1009" s="52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</row>
    <row r="1010" spans="1:71" ht="12">
      <c r="A1010" s="34"/>
      <c r="B1010" s="74"/>
      <c r="C1010" s="75"/>
      <c r="D1010" s="34"/>
      <c r="E1010" s="35"/>
      <c r="F1010" s="70"/>
      <c r="H1010" s="49"/>
      <c r="I1010" s="50"/>
      <c r="J1010" s="51"/>
      <c r="K1010" s="52"/>
      <c r="L1010" s="52"/>
      <c r="M1010" s="52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</row>
    <row r="1011" spans="1:71" ht="12">
      <c r="A1011" s="34"/>
      <c r="B1011" s="74"/>
      <c r="C1011" s="75"/>
      <c r="D1011" s="34"/>
      <c r="E1011" s="35"/>
      <c r="F1011" s="70"/>
      <c r="H1011" s="49"/>
      <c r="I1011" s="50"/>
      <c r="J1011" s="51"/>
      <c r="K1011" s="52"/>
      <c r="L1011" s="52"/>
      <c r="M1011" s="52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</row>
    <row r="1012" spans="1:71" ht="12">
      <c r="A1012" s="34"/>
      <c r="B1012" s="74"/>
      <c r="C1012" s="75"/>
      <c r="D1012" s="34"/>
      <c r="E1012" s="35"/>
      <c r="F1012" s="70"/>
      <c r="H1012" s="49"/>
      <c r="I1012" s="50"/>
      <c r="J1012" s="51"/>
      <c r="K1012" s="52"/>
      <c r="L1012" s="52"/>
      <c r="M1012" s="5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</row>
    <row r="1013" spans="1:71" ht="12">
      <c r="A1013" s="34"/>
      <c r="B1013" s="74"/>
      <c r="C1013" s="75"/>
      <c r="D1013" s="34"/>
      <c r="E1013" s="35"/>
      <c r="F1013" s="70"/>
      <c r="H1013" s="49"/>
      <c r="I1013" s="50"/>
      <c r="J1013" s="51"/>
      <c r="K1013" s="52"/>
      <c r="L1013" s="52"/>
      <c r="M1013" s="52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</row>
    <row r="1014" spans="1:71" ht="12">
      <c r="A1014" s="34"/>
      <c r="B1014" s="74"/>
      <c r="C1014" s="75"/>
      <c r="D1014" s="34"/>
      <c r="E1014" s="35"/>
      <c r="F1014" s="70"/>
      <c r="H1014" s="49"/>
      <c r="I1014" s="50"/>
      <c r="J1014" s="51"/>
      <c r="K1014" s="52"/>
      <c r="L1014" s="52"/>
      <c r="M1014" s="52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</row>
    <row r="1015" spans="1:71" ht="12">
      <c r="A1015" s="34"/>
      <c r="B1015" s="74"/>
      <c r="C1015" s="75"/>
      <c r="D1015" s="34"/>
      <c r="E1015" s="35"/>
      <c r="F1015" s="70"/>
      <c r="H1015" s="49"/>
      <c r="I1015" s="50"/>
      <c r="J1015" s="51"/>
      <c r="K1015" s="52"/>
      <c r="L1015" s="52"/>
      <c r="M1015" s="52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</row>
    <row r="1016" spans="1:71" ht="12">
      <c r="A1016" s="34"/>
      <c r="B1016" s="74"/>
      <c r="C1016" s="75"/>
      <c r="D1016" s="34"/>
      <c r="E1016" s="35"/>
      <c r="F1016" s="70"/>
      <c r="H1016" s="49"/>
      <c r="I1016" s="50"/>
      <c r="J1016" s="51"/>
      <c r="K1016" s="52"/>
      <c r="L1016" s="52"/>
      <c r="M1016" s="52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</row>
    <row r="1017" spans="1:71" ht="12">
      <c r="A1017" s="34"/>
      <c r="B1017" s="74"/>
      <c r="C1017" s="75"/>
      <c r="D1017" s="34"/>
      <c r="E1017" s="35"/>
      <c r="F1017" s="70"/>
      <c r="H1017" s="49"/>
      <c r="I1017" s="50"/>
      <c r="J1017" s="51"/>
      <c r="K1017" s="52"/>
      <c r="L1017" s="52"/>
      <c r="M1017" s="52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</row>
    <row r="1018" spans="1:71" ht="12">
      <c r="A1018" s="34"/>
      <c r="B1018" s="74"/>
      <c r="C1018" s="75"/>
      <c r="D1018" s="34"/>
      <c r="E1018" s="35"/>
      <c r="F1018" s="70"/>
      <c r="H1018" s="49"/>
      <c r="I1018" s="50"/>
      <c r="J1018" s="51"/>
      <c r="K1018" s="52"/>
      <c r="L1018" s="52"/>
      <c r="M1018" s="52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</row>
    <row r="1019" spans="1:71" ht="12">
      <c r="A1019" s="34"/>
      <c r="B1019" s="74"/>
      <c r="C1019" s="75"/>
      <c r="D1019" s="34"/>
      <c r="E1019" s="35"/>
      <c r="F1019" s="70"/>
      <c r="H1019" s="49"/>
      <c r="I1019" s="50"/>
      <c r="J1019" s="51"/>
      <c r="K1019" s="52"/>
      <c r="L1019" s="52"/>
      <c r="M1019" s="52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</row>
    <row r="1020" spans="1:71" ht="12">
      <c r="A1020" s="34"/>
      <c r="B1020" s="74"/>
      <c r="C1020" s="75"/>
      <c r="D1020" s="34"/>
      <c r="E1020" s="35"/>
      <c r="F1020" s="70"/>
      <c r="H1020" s="49"/>
      <c r="I1020" s="50"/>
      <c r="J1020" s="51"/>
      <c r="K1020" s="52"/>
      <c r="L1020" s="52"/>
      <c r="M1020" s="52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</row>
    <row r="1021" spans="1:71" ht="12">
      <c r="A1021" s="34"/>
      <c r="B1021" s="74"/>
      <c r="C1021" s="75"/>
      <c r="D1021" s="34"/>
      <c r="E1021" s="35"/>
      <c r="F1021" s="70"/>
      <c r="H1021" s="49"/>
      <c r="I1021" s="50"/>
      <c r="J1021" s="51"/>
      <c r="K1021" s="52"/>
      <c r="L1021" s="52"/>
      <c r="M1021" s="52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</row>
    <row r="1022" spans="1:71" ht="12">
      <c r="A1022" s="34"/>
      <c r="B1022" s="74"/>
      <c r="C1022" s="75"/>
      <c r="D1022" s="34"/>
      <c r="E1022" s="35"/>
      <c r="F1022" s="70"/>
      <c r="H1022" s="49"/>
      <c r="I1022" s="50"/>
      <c r="J1022" s="51"/>
      <c r="K1022" s="52"/>
      <c r="L1022" s="52"/>
      <c r="M1022" s="5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</row>
    <row r="1023" spans="1:71" ht="12">
      <c r="A1023" s="34"/>
      <c r="B1023" s="74"/>
      <c r="C1023" s="75"/>
      <c r="D1023" s="34"/>
      <c r="E1023" s="35"/>
      <c r="F1023" s="70"/>
      <c r="H1023" s="49"/>
      <c r="I1023" s="50"/>
      <c r="J1023" s="51"/>
      <c r="K1023" s="52"/>
      <c r="L1023" s="52"/>
      <c r="M1023" s="52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</row>
    <row r="1024" spans="1:71" ht="12">
      <c r="A1024" s="34"/>
      <c r="B1024" s="74"/>
      <c r="C1024" s="75"/>
      <c r="D1024" s="34"/>
      <c r="E1024" s="35"/>
      <c r="F1024" s="70"/>
      <c r="H1024" s="49"/>
      <c r="I1024" s="50"/>
      <c r="J1024" s="51"/>
      <c r="K1024" s="52"/>
      <c r="L1024" s="52"/>
      <c r="M1024" s="52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</row>
    <row r="1025" spans="1:71" ht="12">
      <c r="A1025" s="34"/>
      <c r="B1025" s="74"/>
      <c r="C1025" s="75"/>
      <c r="D1025" s="34"/>
      <c r="E1025" s="35"/>
      <c r="F1025" s="70"/>
      <c r="H1025" s="49"/>
      <c r="I1025" s="50"/>
      <c r="J1025" s="51"/>
      <c r="K1025" s="52"/>
      <c r="L1025" s="52"/>
      <c r="M1025" s="52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</row>
    <row r="1026" spans="1:71" ht="12">
      <c r="A1026" s="34"/>
      <c r="B1026" s="74"/>
      <c r="C1026" s="75"/>
      <c r="D1026" s="34"/>
      <c r="E1026" s="35"/>
      <c r="F1026" s="70"/>
      <c r="H1026" s="49"/>
      <c r="I1026" s="50"/>
      <c r="J1026" s="51"/>
      <c r="K1026" s="52"/>
      <c r="L1026" s="52"/>
      <c r="M1026" s="52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</row>
    <row r="1027" spans="1:71" ht="12">
      <c r="A1027" s="34"/>
      <c r="B1027" s="74"/>
      <c r="C1027" s="75"/>
      <c r="D1027" s="34"/>
      <c r="E1027" s="35"/>
      <c r="F1027" s="70"/>
      <c r="H1027" s="49"/>
      <c r="I1027" s="50"/>
      <c r="J1027" s="51"/>
      <c r="K1027" s="52"/>
      <c r="L1027" s="52"/>
      <c r="M1027" s="52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</row>
    <row r="1028" spans="1:71" ht="12">
      <c r="A1028" s="34"/>
      <c r="B1028" s="74"/>
      <c r="C1028" s="75"/>
      <c r="D1028" s="34"/>
      <c r="E1028" s="35"/>
      <c r="F1028" s="70"/>
      <c r="H1028" s="49"/>
      <c r="I1028" s="50"/>
      <c r="J1028" s="51"/>
      <c r="K1028" s="52"/>
      <c r="L1028" s="52"/>
      <c r="M1028" s="52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</row>
    <row r="1029" spans="1:71" ht="12">
      <c r="A1029" s="34"/>
      <c r="B1029" s="74"/>
      <c r="C1029" s="75"/>
      <c r="D1029" s="34"/>
      <c r="E1029" s="35"/>
      <c r="F1029" s="70"/>
      <c r="H1029" s="49"/>
      <c r="I1029" s="50"/>
      <c r="J1029" s="51"/>
      <c r="K1029" s="52"/>
      <c r="L1029" s="52"/>
      <c r="M1029" s="52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</row>
    <row r="1030" spans="1:71" ht="12">
      <c r="A1030" s="34"/>
      <c r="B1030" s="74"/>
      <c r="C1030" s="75"/>
      <c r="D1030" s="34"/>
      <c r="E1030" s="35"/>
      <c r="F1030" s="70"/>
      <c r="H1030" s="49"/>
      <c r="I1030" s="50"/>
      <c r="J1030" s="51"/>
      <c r="K1030" s="52"/>
      <c r="L1030" s="52"/>
      <c r="M1030" s="52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</row>
    <row r="1031" spans="1:71" ht="12">
      <c r="A1031" s="34"/>
      <c r="B1031" s="74"/>
      <c r="C1031" s="75"/>
      <c r="D1031" s="34"/>
      <c r="E1031" s="35"/>
      <c r="F1031" s="70"/>
      <c r="H1031" s="49"/>
      <c r="I1031" s="50"/>
      <c r="J1031" s="51"/>
      <c r="K1031" s="52"/>
      <c r="L1031" s="52"/>
      <c r="M1031" s="52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</row>
    <row r="1032" spans="1:71" ht="12">
      <c r="A1032" s="34"/>
      <c r="B1032" s="74"/>
      <c r="C1032" s="75"/>
      <c r="D1032" s="34"/>
      <c r="E1032" s="35"/>
      <c r="F1032" s="70"/>
      <c r="H1032" s="49"/>
      <c r="I1032" s="50"/>
      <c r="J1032" s="51"/>
      <c r="K1032" s="52"/>
      <c r="L1032" s="52"/>
      <c r="M1032" s="5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</row>
    <row r="1033" spans="1:71" ht="12">
      <c r="A1033" s="34"/>
      <c r="B1033" s="74"/>
      <c r="C1033" s="75"/>
      <c r="D1033" s="34"/>
      <c r="E1033" s="35"/>
      <c r="F1033" s="70"/>
      <c r="H1033" s="49"/>
      <c r="I1033" s="50"/>
      <c r="J1033" s="51"/>
      <c r="K1033" s="52"/>
      <c r="L1033" s="52"/>
      <c r="M1033" s="52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</row>
    <row r="1034" spans="1:71" ht="12">
      <c r="A1034" s="34"/>
      <c r="B1034" s="74"/>
      <c r="C1034" s="75"/>
      <c r="D1034" s="34"/>
      <c r="E1034" s="35"/>
      <c r="F1034" s="70"/>
      <c r="H1034" s="49"/>
      <c r="I1034" s="50"/>
      <c r="J1034" s="51"/>
      <c r="K1034" s="52"/>
      <c r="L1034" s="52"/>
      <c r="M1034" s="52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</row>
    <row r="1035" spans="1:71" ht="12">
      <c r="A1035" s="34"/>
      <c r="B1035" s="74"/>
      <c r="C1035" s="75"/>
      <c r="D1035" s="34"/>
      <c r="E1035" s="35"/>
      <c r="F1035" s="70"/>
      <c r="H1035" s="49"/>
      <c r="I1035" s="50"/>
      <c r="J1035" s="51"/>
      <c r="K1035" s="52"/>
      <c r="L1035" s="52"/>
      <c r="M1035" s="52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</row>
    <row r="1036" spans="1:71" ht="12">
      <c r="A1036" s="34"/>
      <c r="B1036" s="74"/>
      <c r="C1036" s="75"/>
      <c r="D1036" s="34"/>
      <c r="E1036" s="35"/>
      <c r="F1036" s="70"/>
      <c r="H1036" s="49"/>
      <c r="I1036" s="50"/>
      <c r="J1036" s="51"/>
      <c r="K1036" s="52"/>
      <c r="L1036" s="52"/>
      <c r="M1036" s="52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</row>
    <row r="1037" spans="1:71" ht="12">
      <c r="A1037" s="34"/>
      <c r="B1037" s="74"/>
      <c r="C1037" s="75"/>
      <c r="D1037" s="34"/>
      <c r="E1037" s="35"/>
      <c r="F1037" s="70"/>
      <c r="H1037" s="49"/>
      <c r="I1037" s="50"/>
      <c r="J1037" s="51"/>
      <c r="K1037" s="52"/>
      <c r="L1037" s="52"/>
      <c r="M1037" s="52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</row>
    <row r="1038" spans="1:71" ht="12">
      <c r="A1038" s="34"/>
      <c r="B1038" s="74"/>
      <c r="C1038" s="75"/>
      <c r="D1038" s="34"/>
      <c r="E1038" s="35"/>
      <c r="F1038" s="70"/>
      <c r="H1038" s="49"/>
      <c r="I1038" s="50"/>
      <c r="J1038" s="51"/>
      <c r="K1038" s="52"/>
      <c r="L1038" s="52"/>
      <c r="M1038" s="52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</row>
    <row r="1039" spans="1:71" ht="12">
      <c r="A1039" s="34"/>
      <c r="B1039" s="74"/>
      <c r="C1039" s="75"/>
      <c r="D1039" s="34"/>
      <c r="E1039" s="35"/>
      <c r="F1039" s="70"/>
      <c r="H1039" s="49"/>
      <c r="I1039" s="50"/>
      <c r="J1039" s="51"/>
      <c r="K1039" s="52"/>
      <c r="L1039" s="52"/>
      <c r="M1039" s="52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</row>
    <row r="1040" spans="1:71" ht="12">
      <c r="A1040" s="34"/>
      <c r="B1040" s="74"/>
      <c r="C1040" s="75"/>
      <c r="D1040" s="34"/>
      <c r="E1040" s="35"/>
      <c r="F1040" s="70"/>
      <c r="H1040" s="49"/>
      <c r="I1040" s="50"/>
      <c r="J1040" s="51"/>
      <c r="K1040" s="52"/>
      <c r="L1040" s="52"/>
      <c r="M1040" s="52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</row>
    <row r="1041" spans="1:71" ht="12">
      <c r="A1041" s="34"/>
      <c r="B1041" s="74"/>
      <c r="C1041" s="75"/>
      <c r="D1041" s="34"/>
      <c r="E1041" s="35"/>
      <c r="F1041" s="70"/>
      <c r="H1041" s="49"/>
      <c r="I1041" s="50"/>
      <c r="J1041" s="51"/>
      <c r="K1041" s="52"/>
      <c r="L1041" s="52"/>
      <c r="M1041" s="52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</row>
    <row r="1042" spans="1:71" ht="12">
      <c r="A1042" s="34"/>
      <c r="B1042" s="74"/>
      <c r="C1042" s="75"/>
      <c r="D1042" s="34"/>
      <c r="E1042" s="35"/>
      <c r="F1042" s="70"/>
      <c r="H1042" s="49"/>
      <c r="I1042" s="50"/>
      <c r="J1042" s="51"/>
      <c r="K1042" s="52"/>
      <c r="L1042" s="52"/>
      <c r="M1042" s="5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</row>
    <row r="1043" spans="1:71" ht="12">
      <c r="A1043" s="34"/>
      <c r="B1043" s="74"/>
      <c r="C1043" s="75"/>
      <c r="D1043" s="34"/>
      <c r="E1043" s="35"/>
      <c r="F1043" s="70"/>
      <c r="H1043" s="49"/>
      <c r="I1043" s="50"/>
      <c r="J1043" s="51"/>
      <c r="K1043" s="52"/>
      <c r="L1043" s="52"/>
      <c r="M1043" s="52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</row>
    <row r="1044" spans="1:71" ht="12">
      <c r="A1044" s="34"/>
      <c r="B1044" s="74"/>
      <c r="C1044" s="75"/>
      <c r="D1044" s="34"/>
      <c r="E1044" s="35"/>
      <c r="F1044" s="70"/>
      <c r="H1044" s="49"/>
      <c r="I1044" s="50"/>
      <c r="J1044" s="51"/>
      <c r="K1044" s="52"/>
      <c r="L1044" s="52"/>
      <c r="M1044" s="52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</row>
    <row r="1045" spans="1:71" ht="12">
      <c r="A1045" s="34"/>
      <c r="B1045" s="74"/>
      <c r="C1045" s="75"/>
      <c r="D1045" s="34"/>
      <c r="E1045" s="35"/>
      <c r="F1045" s="70"/>
      <c r="H1045" s="49"/>
      <c r="I1045" s="50"/>
      <c r="J1045" s="51"/>
      <c r="K1045" s="52"/>
      <c r="L1045" s="52"/>
      <c r="M1045" s="52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</row>
    <row r="1046" spans="1:71" ht="12">
      <c r="A1046" s="34"/>
      <c r="B1046" s="74"/>
      <c r="C1046" s="75"/>
      <c r="D1046" s="34"/>
      <c r="E1046" s="35"/>
      <c r="F1046" s="70"/>
      <c r="H1046" s="49"/>
      <c r="I1046" s="50"/>
      <c r="J1046" s="51"/>
      <c r="K1046" s="52"/>
      <c r="L1046" s="52"/>
      <c r="M1046" s="52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</row>
    <row r="1047" spans="1:71" ht="12">
      <c r="A1047" s="34"/>
      <c r="B1047" s="74"/>
      <c r="C1047" s="75"/>
      <c r="D1047" s="34"/>
      <c r="E1047" s="35"/>
      <c r="F1047" s="70"/>
      <c r="H1047" s="49"/>
      <c r="I1047" s="50"/>
      <c r="J1047" s="51"/>
      <c r="K1047" s="52"/>
      <c r="L1047" s="52"/>
      <c r="M1047" s="52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</row>
    <row r="1048" spans="1:71" ht="12">
      <c r="A1048" s="34"/>
      <c r="B1048" s="74"/>
      <c r="C1048" s="75"/>
      <c r="D1048" s="34"/>
      <c r="E1048" s="35"/>
      <c r="F1048" s="70"/>
      <c r="H1048" s="49"/>
      <c r="I1048" s="50"/>
      <c r="J1048" s="51"/>
      <c r="K1048" s="52"/>
      <c r="L1048" s="52"/>
      <c r="M1048" s="52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</row>
    <row r="1049" spans="1:71" ht="12">
      <c r="A1049" s="34"/>
      <c r="B1049" s="74"/>
      <c r="C1049" s="75"/>
      <c r="D1049" s="34"/>
      <c r="E1049" s="35"/>
      <c r="F1049" s="70"/>
      <c r="H1049" s="49"/>
      <c r="I1049" s="50"/>
      <c r="J1049" s="51"/>
      <c r="K1049" s="52"/>
      <c r="L1049" s="52"/>
      <c r="M1049" s="52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</row>
    <row r="1050" spans="1:71" ht="12">
      <c r="A1050" s="34"/>
      <c r="B1050" s="74"/>
      <c r="C1050" s="75"/>
      <c r="D1050" s="34"/>
      <c r="E1050" s="35"/>
      <c r="F1050" s="70"/>
      <c r="H1050" s="49"/>
      <c r="I1050" s="50"/>
      <c r="J1050" s="51"/>
      <c r="K1050" s="52"/>
      <c r="L1050" s="52"/>
      <c r="M1050" s="52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</row>
    <row r="1051" spans="1:71" ht="12">
      <c r="A1051" s="34"/>
      <c r="B1051" s="74"/>
      <c r="C1051" s="75"/>
      <c r="D1051" s="34"/>
      <c r="E1051" s="35"/>
      <c r="F1051" s="70"/>
      <c r="H1051" s="49"/>
      <c r="I1051" s="50"/>
      <c r="J1051" s="51"/>
      <c r="K1051" s="52"/>
      <c r="L1051" s="52"/>
      <c r="M1051" s="52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</row>
    <row r="1052" spans="1:71" ht="12">
      <c r="A1052" s="34" t="s">
        <v>132</v>
      </c>
      <c r="B1052" s="74" t="s">
        <v>107</v>
      </c>
      <c r="C1052" s="75">
        <v>0</v>
      </c>
      <c r="D1052" s="34" t="s">
        <v>107</v>
      </c>
      <c r="E1052" s="35" t="s">
        <v>107</v>
      </c>
      <c r="F1052" s="70" t="s">
        <v>132</v>
      </c>
      <c r="H1052" s="49" t="s">
        <v>107</v>
      </c>
      <c r="I1052" s="50" t="s">
        <v>132</v>
      </c>
      <c r="J1052" s="51" t="s">
        <v>107</v>
      </c>
      <c r="K1052" s="52" t="s">
        <v>107</v>
      </c>
      <c r="L1052" s="52" t="s">
        <v>132</v>
      </c>
      <c r="M1052" s="52">
        <v>0</v>
      </c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</row>
    <row r="1053" spans="1:71" ht="12">
      <c r="A1053" s="34" t="s">
        <v>132</v>
      </c>
      <c r="B1053" s="74" t="s">
        <v>107</v>
      </c>
      <c r="C1053" s="75">
        <v>0</v>
      </c>
      <c r="D1053" s="34" t="s">
        <v>107</v>
      </c>
      <c r="E1053" s="35" t="s">
        <v>107</v>
      </c>
      <c r="F1053" s="70" t="s">
        <v>132</v>
      </c>
      <c r="H1053" s="49" t="s">
        <v>107</v>
      </c>
      <c r="I1053" s="50" t="s">
        <v>132</v>
      </c>
      <c r="J1053" s="51" t="s">
        <v>107</v>
      </c>
      <c r="K1053" s="52" t="s">
        <v>107</v>
      </c>
      <c r="L1053" s="52" t="s">
        <v>132</v>
      </c>
      <c r="M1053" s="52">
        <v>0</v>
      </c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</row>
    <row r="1054" spans="1:71" ht="12">
      <c r="A1054" s="34" t="s">
        <v>132</v>
      </c>
      <c r="B1054" s="74" t="s">
        <v>107</v>
      </c>
      <c r="C1054" s="75">
        <v>0</v>
      </c>
      <c r="D1054" s="34" t="s">
        <v>107</v>
      </c>
      <c r="E1054" s="35" t="s">
        <v>107</v>
      </c>
      <c r="F1054" s="70" t="s">
        <v>132</v>
      </c>
      <c r="H1054" s="49" t="s">
        <v>107</v>
      </c>
      <c r="I1054" s="50" t="s">
        <v>132</v>
      </c>
      <c r="J1054" s="51" t="s">
        <v>107</v>
      </c>
      <c r="K1054" s="52" t="s">
        <v>107</v>
      </c>
      <c r="L1054" s="52" t="s">
        <v>132</v>
      </c>
      <c r="M1054" s="52">
        <v>0</v>
      </c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</row>
    <row r="1055" spans="1:71" ht="12">
      <c r="A1055" s="34" t="s">
        <v>132</v>
      </c>
      <c r="B1055" s="74" t="s">
        <v>107</v>
      </c>
      <c r="C1055" s="75">
        <v>0</v>
      </c>
      <c r="D1055" s="34" t="s">
        <v>107</v>
      </c>
      <c r="E1055" s="35" t="s">
        <v>107</v>
      </c>
      <c r="F1055" s="70" t="s">
        <v>132</v>
      </c>
      <c r="H1055" s="49" t="s">
        <v>107</v>
      </c>
      <c r="I1055" s="50" t="s">
        <v>132</v>
      </c>
      <c r="J1055" s="51" t="s">
        <v>107</v>
      </c>
      <c r="K1055" s="52" t="s">
        <v>107</v>
      </c>
      <c r="L1055" s="52" t="s">
        <v>132</v>
      </c>
      <c r="M1055" s="52">
        <v>0</v>
      </c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</row>
    <row r="1056" spans="1:71" ht="12">
      <c r="A1056" s="34" t="s">
        <v>132</v>
      </c>
      <c r="B1056" s="74" t="s">
        <v>107</v>
      </c>
      <c r="C1056" s="75">
        <v>0</v>
      </c>
      <c r="D1056" s="34" t="s">
        <v>107</v>
      </c>
      <c r="E1056" s="35" t="s">
        <v>107</v>
      </c>
      <c r="F1056" s="70" t="s">
        <v>132</v>
      </c>
      <c r="H1056" s="49" t="s">
        <v>107</v>
      </c>
      <c r="I1056" s="50" t="s">
        <v>132</v>
      </c>
      <c r="J1056" s="51" t="s">
        <v>107</v>
      </c>
      <c r="K1056" s="52" t="s">
        <v>107</v>
      </c>
      <c r="L1056" s="52" t="s">
        <v>132</v>
      </c>
      <c r="M1056" s="52">
        <v>0</v>
      </c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</row>
    <row r="1057" spans="1:71" ht="12">
      <c r="A1057" s="34" t="s">
        <v>132</v>
      </c>
      <c r="B1057" s="74" t="s">
        <v>107</v>
      </c>
      <c r="C1057" s="75">
        <v>0</v>
      </c>
      <c r="D1057" s="34" t="s">
        <v>107</v>
      </c>
      <c r="E1057" s="35" t="s">
        <v>107</v>
      </c>
      <c r="F1057" s="70" t="s">
        <v>132</v>
      </c>
      <c r="H1057" s="49" t="s">
        <v>107</v>
      </c>
      <c r="I1057" s="50" t="s">
        <v>132</v>
      </c>
      <c r="J1057" s="51" t="s">
        <v>107</v>
      </c>
      <c r="K1057" s="52" t="s">
        <v>107</v>
      </c>
      <c r="L1057" s="52" t="s">
        <v>132</v>
      </c>
      <c r="M1057" s="52">
        <v>0</v>
      </c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</row>
    <row r="1058" spans="1:71" ht="12">
      <c r="A1058" s="34" t="s">
        <v>132</v>
      </c>
      <c r="B1058" s="74" t="s">
        <v>107</v>
      </c>
      <c r="C1058" s="75">
        <v>0</v>
      </c>
      <c r="D1058" s="34" t="s">
        <v>107</v>
      </c>
      <c r="E1058" s="35" t="s">
        <v>107</v>
      </c>
      <c r="F1058" s="70" t="s">
        <v>132</v>
      </c>
      <c r="H1058" s="49" t="s">
        <v>107</v>
      </c>
      <c r="I1058" s="50" t="s">
        <v>132</v>
      </c>
      <c r="J1058" s="51" t="s">
        <v>107</v>
      </c>
      <c r="K1058" s="52" t="s">
        <v>107</v>
      </c>
      <c r="L1058" s="52" t="s">
        <v>132</v>
      </c>
      <c r="M1058" s="52">
        <v>0</v>
      </c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</row>
    <row r="1059" spans="1:71" ht="12">
      <c r="A1059" s="34" t="s">
        <v>132</v>
      </c>
      <c r="B1059" s="74" t="s">
        <v>107</v>
      </c>
      <c r="C1059" s="75">
        <v>0</v>
      </c>
      <c r="D1059" s="34" t="s">
        <v>107</v>
      </c>
      <c r="E1059" s="35" t="s">
        <v>107</v>
      </c>
      <c r="F1059" s="70" t="s">
        <v>132</v>
      </c>
      <c r="H1059" s="49" t="s">
        <v>107</v>
      </c>
      <c r="I1059" s="50" t="s">
        <v>132</v>
      </c>
      <c r="J1059" s="51" t="s">
        <v>107</v>
      </c>
      <c r="K1059" s="52" t="s">
        <v>107</v>
      </c>
      <c r="L1059" s="52" t="s">
        <v>132</v>
      </c>
      <c r="M1059" s="52">
        <v>0</v>
      </c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</row>
    <row r="1060" spans="1:71" ht="12">
      <c r="A1060" s="34" t="s">
        <v>132</v>
      </c>
      <c r="B1060" s="74" t="s">
        <v>107</v>
      </c>
      <c r="C1060" s="75">
        <v>0</v>
      </c>
      <c r="D1060" s="34" t="s">
        <v>107</v>
      </c>
      <c r="E1060" s="35" t="s">
        <v>107</v>
      </c>
      <c r="F1060" s="70" t="s">
        <v>132</v>
      </c>
      <c r="H1060" s="49" t="s">
        <v>107</v>
      </c>
      <c r="I1060" s="50" t="s">
        <v>132</v>
      </c>
      <c r="J1060" s="51" t="s">
        <v>107</v>
      </c>
      <c r="K1060" s="52" t="s">
        <v>107</v>
      </c>
      <c r="L1060" s="52" t="s">
        <v>132</v>
      </c>
      <c r="M1060" s="52">
        <v>0</v>
      </c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</row>
    <row r="1061" spans="1:71" ht="12">
      <c r="A1061" s="34" t="s">
        <v>132</v>
      </c>
      <c r="B1061" s="74" t="s">
        <v>107</v>
      </c>
      <c r="C1061" s="75">
        <v>0</v>
      </c>
      <c r="D1061" s="34" t="s">
        <v>107</v>
      </c>
      <c r="E1061" s="35" t="s">
        <v>107</v>
      </c>
      <c r="F1061" s="70" t="s">
        <v>132</v>
      </c>
      <c r="H1061" s="49" t="s">
        <v>107</v>
      </c>
      <c r="I1061" s="50" t="s">
        <v>132</v>
      </c>
      <c r="J1061" s="51" t="s">
        <v>107</v>
      </c>
      <c r="K1061" s="52" t="s">
        <v>107</v>
      </c>
      <c r="L1061" s="52" t="s">
        <v>132</v>
      </c>
      <c r="M1061" s="52">
        <v>0</v>
      </c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</row>
    <row r="1062" spans="1:71" ht="12">
      <c r="A1062" s="34" t="s">
        <v>132</v>
      </c>
      <c r="B1062" s="74" t="s">
        <v>107</v>
      </c>
      <c r="C1062" s="75">
        <v>0</v>
      </c>
      <c r="D1062" s="34" t="s">
        <v>107</v>
      </c>
      <c r="E1062" s="35" t="s">
        <v>107</v>
      </c>
      <c r="F1062" s="70" t="s">
        <v>132</v>
      </c>
      <c r="H1062" s="49" t="s">
        <v>107</v>
      </c>
      <c r="I1062" s="50" t="s">
        <v>132</v>
      </c>
      <c r="J1062" s="51" t="s">
        <v>107</v>
      </c>
      <c r="K1062" s="52" t="s">
        <v>107</v>
      </c>
      <c r="L1062" s="52" t="s">
        <v>132</v>
      </c>
      <c r="M1062" s="52">
        <v>0</v>
      </c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</row>
    <row r="1063" spans="1:71" ht="12">
      <c r="A1063" s="34" t="s">
        <v>132</v>
      </c>
      <c r="B1063" s="74" t="s">
        <v>107</v>
      </c>
      <c r="C1063" s="75">
        <v>0</v>
      </c>
      <c r="D1063" s="34" t="s">
        <v>107</v>
      </c>
      <c r="E1063" s="35" t="s">
        <v>107</v>
      </c>
      <c r="F1063" s="70" t="s">
        <v>132</v>
      </c>
      <c r="H1063" s="49" t="s">
        <v>107</v>
      </c>
      <c r="I1063" s="50" t="s">
        <v>132</v>
      </c>
      <c r="J1063" s="51" t="s">
        <v>107</v>
      </c>
      <c r="K1063" s="52" t="s">
        <v>107</v>
      </c>
      <c r="L1063" s="52" t="s">
        <v>132</v>
      </c>
      <c r="M1063" s="52">
        <v>0</v>
      </c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</row>
    <row r="1064" spans="1:71" ht="12">
      <c r="A1064" s="34" t="s">
        <v>132</v>
      </c>
      <c r="B1064" s="74" t="s">
        <v>107</v>
      </c>
      <c r="C1064" s="75">
        <v>0</v>
      </c>
      <c r="D1064" s="34" t="s">
        <v>107</v>
      </c>
      <c r="E1064" s="35" t="s">
        <v>107</v>
      </c>
      <c r="F1064" s="70" t="s">
        <v>132</v>
      </c>
      <c r="H1064" s="49" t="s">
        <v>107</v>
      </c>
      <c r="I1064" s="50" t="s">
        <v>132</v>
      </c>
      <c r="J1064" s="51" t="s">
        <v>107</v>
      </c>
      <c r="K1064" s="52" t="s">
        <v>107</v>
      </c>
      <c r="L1064" s="52" t="s">
        <v>132</v>
      </c>
      <c r="M1064" s="52">
        <v>0</v>
      </c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</row>
    <row r="1065" spans="1:71" ht="12">
      <c r="A1065" s="34" t="s">
        <v>132</v>
      </c>
      <c r="B1065" s="74" t="s">
        <v>107</v>
      </c>
      <c r="C1065" s="75">
        <v>0</v>
      </c>
      <c r="D1065" s="34" t="s">
        <v>107</v>
      </c>
      <c r="E1065" s="35" t="s">
        <v>107</v>
      </c>
      <c r="F1065" s="70" t="s">
        <v>132</v>
      </c>
      <c r="H1065" s="49" t="s">
        <v>107</v>
      </c>
      <c r="I1065" s="50" t="s">
        <v>132</v>
      </c>
      <c r="J1065" s="51" t="s">
        <v>107</v>
      </c>
      <c r="K1065" s="52" t="s">
        <v>107</v>
      </c>
      <c r="L1065" s="52" t="s">
        <v>132</v>
      </c>
      <c r="M1065" s="52">
        <v>0</v>
      </c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</row>
    <row r="1066" spans="1:71" ht="12">
      <c r="A1066" s="34" t="s">
        <v>132</v>
      </c>
      <c r="B1066" s="74" t="s">
        <v>107</v>
      </c>
      <c r="C1066" s="75">
        <v>0</v>
      </c>
      <c r="D1066" s="34" t="s">
        <v>107</v>
      </c>
      <c r="E1066" s="35" t="s">
        <v>107</v>
      </c>
      <c r="F1066" s="70" t="s">
        <v>132</v>
      </c>
      <c r="H1066" s="49" t="s">
        <v>107</v>
      </c>
      <c r="I1066" s="50" t="s">
        <v>132</v>
      </c>
      <c r="J1066" s="51" t="s">
        <v>107</v>
      </c>
      <c r="K1066" s="52" t="s">
        <v>107</v>
      </c>
      <c r="L1066" s="52" t="s">
        <v>132</v>
      </c>
      <c r="M1066" s="52">
        <v>0</v>
      </c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</row>
    <row r="1067" spans="1:71" ht="12">
      <c r="A1067" s="34" t="s">
        <v>132</v>
      </c>
      <c r="B1067" s="74" t="s">
        <v>107</v>
      </c>
      <c r="C1067" s="75">
        <v>0</v>
      </c>
      <c r="D1067" s="34" t="s">
        <v>107</v>
      </c>
      <c r="E1067" s="35" t="s">
        <v>107</v>
      </c>
      <c r="F1067" s="70" t="s">
        <v>132</v>
      </c>
      <c r="H1067" s="49" t="s">
        <v>107</v>
      </c>
      <c r="I1067" s="50" t="s">
        <v>132</v>
      </c>
      <c r="J1067" s="51" t="s">
        <v>107</v>
      </c>
      <c r="K1067" s="52" t="s">
        <v>107</v>
      </c>
      <c r="L1067" s="52" t="s">
        <v>132</v>
      </c>
      <c r="M1067" s="52">
        <v>0</v>
      </c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</row>
    <row r="1068" spans="1:71" ht="12">
      <c r="A1068" s="34" t="s">
        <v>132</v>
      </c>
      <c r="B1068" s="74" t="s">
        <v>107</v>
      </c>
      <c r="C1068" s="75">
        <v>0</v>
      </c>
      <c r="D1068" s="34" t="s">
        <v>107</v>
      </c>
      <c r="E1068" s="35" t="s">
        <v>107</v>
      </c>
      <c r="F1068" s="70" t="s">
        <v>132</v>
      </c>
      <c r="H1068" s="49" t="s">
        <v>107</v>
      </c>
      <c r="I1068" s="50" t="s">
        <v>132</v>
      </c>
      <c r="J1068" s="51" t="s">
        <v>107</v>
      </c>
      <c r="K1068" s="52" t="s">
        <v>107</v>
      </c>
      <c r="L1068" s="52" t="s">
        <v>132</v>
      </c>
      <c r="M1068" s="52">
        <v>0</v>
      </c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</row>
    <row r="1069" spans="1:71" ht="12">
      <c r="A1069" s="34" t="s">
        <v>132</v>
      </c>
      <c r="B1069" s="74" t="s">
        <v>107</v>
      </c>
      <c r="C1069" s="75">
        <v>0</v>
      </c>
      <c r="D1069" s="34" t="s">
        <v>107</v>
      </c>
      <c r="E1069" s="35" t="s">
        <v>107</v>
      </c>
      <c r="F1069" s="70" t="s">
        <v>132</v>
      </c>
      <c r="H1069" s="49" t="s">
        <v>107</v>
      </c>
      <c r="I1069" s="50" t="s">
        <v>132</v>
      </c>
      <c r="J1069" s="51" t="s">
        <v>107</v>
      </c>
      <c r="K1069" s="52" t="s">
        <v>107</v>
      </c>
      <c r="L1069" s="52" t="s">
        <v>132</v>
      </c>
      <c r="M1069" s="52">
        <v>0</v>
      </c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</row>
    <row r="1070" spans="1:71" ht="12">
      <c r="A1070" s="34" t="s">
        <v>132</v>
      </c>
      <c r="B1070" s="74" t="s">
        <v>107</v>
      </c>
      <c r="C1070" s="75">
        <v>0</v>
      </c>
      <c r="D1070" s="34" t="s">
        <v>107</v>
      </c>
      <c r="E1070" s="35" t="s">
        <v>107</v>
      </c>
      <c r="F1070" s="70" t="s">
        <v>132</v>
      </c>
      <c r="H1070" s="49" t="s">
        <v>107</v>
      </c>
      <c r="I1070" s="50" t="s">
        <v>132</v>
      </c>
      <c r="J1070" s="51" t="s">
        <v>107</v>
      </c>
      <c r="K1070" s="52" t="s">
        <v>107</v>
      </c>
      <c r="L1070" s="52" t="s">
        <v>132</v>
      </c>
      <c r="M1070" s="52">
        <v>0</v>
      </c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</row>
    <row r="1071" spans="1:71" ht="12">
      <c r="A1071" s="34" t="s">
        <v>132</v>
      </c>
      <c r="B1071" s="74" t="s">
        <v>107</v>
      </c>
      <c r="C1071" s="75">
        <v>0</v>
      </c>
      <c r="D1071" s="34" t="s">
        <v>107</v>
      </c>
      <c r="E1071" s="35" t="s">
        <v>107</v>
      </c>
      <c r="F1071" s="70" t="s">
        <v>132</v>
      </c>
      <c r="H1071" s="49" t="s">
        <v>107</v>
      </c>
      <c r="I1071" s="50" t="s">
        <v>132</v>
      </c>
      <c r="J1071" s="51" t="s">
        <v>107</v>
      </c>
      <c r="K1071" s="52" t="s">
        <v>107</v>
      </c>
      <c r="L1071" s="52" t="s">
        <v>132</v>
      </c>
      <c r="M1071" s="52">
        <v>0</v>
      </c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</row>
    <row r="1072" spans="1:71" ht="12">
      <c r="A1072" s="34" t="s">
        <v>132</v>
      </c>
      <c r="B1072" s="74" t="s">
        <v>107</v>
      </c>
      <c r="C1072" s="75">
        <v>0</v>
      </c>
      <c r="D1072" s="34" t="s">
        <v>107</v>
      </c>
      <c r="E1072" s="35" t="s">
        <v>107</v>
      </c>
      <c r="F1072" s="70" t="s">
        <v>132</v>
      </c>
      <c r="H1072" s="49" t="s">
        <v>107</v>
      </c>
      <c r="I1072" s="50" t="s">
        <v>132</v>
      </c>
      <c r="J1072" s="51" t="s">
        <v>107</v>
      </c>
      <c r="K1072" s="52" t="s">
        <v>107</v>
      </c>
      <c r="L1072" s="52" t="s">
        <v>132</v>
      </c>
      <c r="M1072" s="52">
        <v>0</v>
      </c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</row>
    <row r="1073" spans="1:71" ht="12">
      <c r="A1073" s="34" t="s">
        <v>132</v>
      </c>
      <c r="B1073" s="74" t="s">
        <v>107</v>
      </c>
      <c r="C1073" s="75">
        <v>0</v>
      </c>
      <c r="D1073" s="34" t="s">
        <v>107</v>
      </c>
      <c r="E1073" s="35" t="s">
        <v>107</v>
      </c>
      <c r="F1073" s="70" t="s">
        <v>132</v>
      </c>
      <c r="H1073" s="49" t="s">
        <v>107</v>
      </c>
      <c r="I1073" s="50" t="s">
        <v>132</v>
      </c>
      <c r="J1073" s="51" t="s">
        <v>107</v>
      </c>
      <c r="K1073" s="52" t="s">
        <v>107</v>
      </c>
      <c r="L1073" s="52" t="s">
        <v>132</v>
      </c>
      <c r="M1073" s="52">
        <v>0</v>
      </c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</row>
    <row r="1074" spans="1:71" ht="12">
      <c r="A1074" s="34" t="s">
        <v>132</v>
      </c>
      <c r="B1074" s="74" t="s">
        <v>107</v>
      </c>
      <c r="C1074" s="75">
        <v>0</v>
      </c>
      <c r="D1074" s="34" t="s">
        <v>107</v>
      </c>
      <c r="E1074" s="35" t="s">
        <v>107</v>
      </c>
      <c r="F1074" s="70" t="s">
        <v>132</v>
      </c>
      <c r="H1074" s="49" t="s">
        <v>107</v>
      </c>
      <c r="I1074" s="50" t="s">
        <v>132</v>
      </c>
      <c r="J1074" s="51" t="s">
        <v>107</v>
      </c>
      <c r="K1074" s="52" t="s">
        <v>107</v>
      </c>
      <c r="L1074" s="52" t="s">
        <v>132</v>
      </c>
      <c r="M1074" s="52">
        <v>0</v>
      </c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</row>
    <row r="1075" spans="1:71" ht="12">
      <c r="A1075" s="34" t="s">
        <v>132</v>
      </c>
      <c r="B1075" s="74" t="s">
        <v>107</v>
      </c>
      <c r="C1075" s="75">
        <v>0</v>
      </c>
      <c r="D1075" s="34" t="s">
        <v>107</v>
      </c>
      <c r="E1075" s="35" t="s">
        <v>107</v>
      </c>
      <c r="F1075" s="70" t="s">
        <v>132</v>
      </c>
      <c r="H1075" s="49" t="s">
        <v>107</v>
      </c>
      <c r="I1075" s="50" t="s">
        <v>132</v>
      </c>
      <c r="J1075" s="51" t="s">
        <v>107</v>
      </c>
      <c r="K1075" s="52" t="s">
        <v>107</v>
      </c>
      <c r="L1075" s="52" t="s">
        <v>132</v>
      </c>
      <c r="M1075" s="52">
        <v>0</v>
      </c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</row>
    <row r="1076" spans="1:71" ht="12">
      <c r="A1076" s="34" t="s">
        <v>132</v>
      </c>
      <c r="B1076" s="74" t="s">
        <v>107</v>
      </c>
      <c r="C1076" s="75">
        <v>0</v>
      </c>
      <c r="D1076" s="34" t="s">
        <v>107</v>
      </c>
      <c r="E1076" s="35" t="s">
        <v>107</v>
      </c>
      <c r="F1076" s="70" t="s">
        <v>132</v>
      </c>
      <c r="H1076" s="49" t="s">
        <v>107</v>
      </c>
      <c r="I1076" s="50" t="s">
        <v>132</v>
      </c>
      <c r="J1076" s="51" t="s">
        <v>107</v>
      </c>
      <c r="K1076" s="52" t="s">
        <v>107</v>
      </c>
      <c r="L1076" s="52" t="s">
        <v>132</v>
      </c>
      <c r="M1076" s="52">
        <v>0</v>
      </c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</row>
    <row r="1077" spans="1:71" ht="12">
      <c r="A1077" s="34" t="s">
        <v>132</v>
      </c>
      <c r="B1077" s="74" t="s">
        <v>107</v>
      </c>
      <c r="C1077" s="75">
        <v>0</v>
      </c>
      <c r="D1077" s="34" t="s">
        <v>107</v>
      </c>
      <c r="E1077" s="35" t="s">
        <v>107</v>
      </c>
      <c r="F1077" s="70" t="s">
        <v>132</v>
      </c>
      <c r="H1077" s="49" t="s">
        <v>107</v>
      </c>
      <c r="I1077" s="50" t="s">
        <v>132</v>
      </c>
      <c r="J1077" s="51" t="s">
        <v>107</v>
      </c>
      <c r="K1077" s="52" t="s">
        <v>107</v>
      </c>
      <c r="L1077" s="52" t="s">
        <v>132</v>
      </c>
      <c r="M1077" s="52">
        <v>0</v>
      </c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</row>
    <row r="1078" spans="1:71" ht="12">
      <c r="A1078" s="34" t="s">
        <v>132</v>
      </c>
      <c r="B1078" s="74" t="s">
        <v>107</v>
      </c>
      <c r="C1078" s="75">
        <v>0</v>
      </c>
      <c r="D1078" s="34" t="s">
        <v>107</v>
      </c>
      <c r="E1078" s="35" t="s">
        <v>107</v>
      </c>
      <c r="F1078" s="70" t="s">
        <v>132</v>
      </c>
      <c r="H1078" s="49" t="s">
        <v>107</v>
      </c>
      <c r="I1078" s="50" t="s">
        <v>132</v>
      </c>
      <c r="J1078" s="51" t="s">
        <v>107</v>
      </c>
      <c r="K1078" s="52" t="s">
        <v>107</v>
      </c>
      <c r="L1078" s="52" t="s">
        <v>132</v>
      </c>
      <c r="M1078" s="52">
        <v>0</v>
      </c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</row>
    <row r="1079" spans="1:71" ht="12">
      <c r="A1079" s="34" t="s">
        <v>132</v>
      </c>
      <c r="B1079" s="74" t="s">
        <v>107</v>
      </c>
      <c r="C1079" s="75">
        <v>0</v>
      </c>
      <c r="D1079" s="34" t="s">
        <v>107</v>
      </c>
      <c r="E1079" s="35" t="s">
        <v>107</v>
      </c>
      <c r="F1079" s="70" t="s">
        <v>132</v>
      </c>
      <c r="H1079" s="49" t="s">
        <v>107</v>
      </c>
      <c r="I1079" s="50" t="s">
        <v>132</v>
      </c>
      <c r="J1079" s="51" t="s">
        <v>107</v>
      </c>
      <c r="K1079" s="52" t="s">
        <v>107</v>
      </c>
      <c r="L1079" s="52" t="s">
        <v>132</v>
      </c>
      <c r="M1079" s="52">
        <v>0</v>
      </c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</row>
    <row r="1080" spans="1:71" ht="12">
      <c r="A1080" s="34" t="s">
        <v>132</v>
      </c>
      <c r="B1080" s="74" t="s">
        <v>107</v>
      </c>
      <c r="C1080" s="75">
        <v>0</v>
      </c>
      <c r="D1080" s="34" t="s">
        <v>107</v>
      </c>
      <c r="E1080" s="35" t="s">
        <v>107</v>
      </c>
      <c r="F1080" s="70" t="s">
        <v>132</v>
      </c>
      <c r="H1080" s="49" t="s">
        <v>107</v>
      </c>
      <c r="I1080" s="50" t="s">
        <v>132</v>
      </c>
      <c r="J1080" s="51" t="s">
        <v>107</v>
      </c>
      <c r="K1080" s="52" t="s">
        <v>107</v>
      </c>
      <c r="L1080" s="52" t="s">
        <v>132</v>
      </c>
      <c r="M1080" s="52">
        <v>0</v>
      </c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</row>
    <row r="1081" spans="1:71" ht="12">
      <c r="A1081" s="34" t="s">
        <v>132</v>
      </c>
      <c r="B1081" s="74" t="s">
        <v>107</v>
      </c>
      <c r="C1081" s="75">
        <v>0</v>
      </c>
      <c r="D1081" s="34" t="s">
        <v>107</v>
      </c>
      <c r="E1081" s="35" t="s">
        <v>107</v>
      </c>
      <c r="F1081" s="70" t="s">
        <v>132</v>
      </c>
      <c r="H1081" s="49" t="s">
        <v>107</v>
      </c>
      <c r="I1081" s="50" t="s">
        <v>132</v>
      </c>
      <c r="J1081" s="51" t="s">
        <v>107</v>
      </c>
      <c r="K1081" s="52" t="s">
        <v>107</v>
      </c>
      <c r="L1081" s="52" t="s">
        <v>132</v>
      </c>
      <c r="M1081" s="52">
        <v>0</v>
      </c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</row>
    <row r="1082" spans="1:71" ht="12">
      <c r="A1082" s="34" t="s">
        <v>132</v>
      </c>
      <c r="B1082" s="74" t="s">
        <v>107</v>
      </c>
      <c r="C1082" s="75">
        <v>0</v>
      </c>
      <c r="D1082" s="34" t="s">
        <v>107</v>
      </c>
      <c r="E1082" s="35" t="s">
        <v>107</v>
      </c>
      <c r="F1082" s="70" t="s">
        <v>132</v>
      </c>
      <c r="H1082" s="49" t="s">
        <v>107</v>
      </c>
      <c r="I1082" s="50" t="s">
        <v>132</v>
      </c>
      <c r="J1082" s="51" t="s">
        <v>107</v>
      </c>
      <c r="K1082" s="52" t="s">
        <v>107</v>
      </c>
      <c r="L1082" s="52" t="s">
        <v>132</v>
      </c>
      <c r="M1082" s="52">
        <v>0</v>
      </c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</row>
    <row r="1083" spans="1:71" ht="12">
      <c r="A1083" s="34" t="s">
        <v>132</v>
      </c>
      <c r="B1083" s="74" t="s">
        <v>107</v>
      </c>
      <c r="C1083" s="75">
        <v>0</v>
      </c>
      <c r="D1083" s="34" t="s">
        <v>107</v>
      </c>
      <c r="E1083" s="35" t="s">
        <v>107</v>
      </c>
      <c r="F1083" s="70" t="s">
        <v>132</v>
      </c>
      <c r="H1083" s="49" t="s">
        <v>107</v>
      </c>
      <c r="I1083" s="50" t="s">
        <v>132</v>
      </c>
      <c r="J1083" s="51" t="s">
        <v>107</v>
      </c>
      <c r="K1083" s="52" t="s">
        <v>107</v>
      </c>
      <c r="L1083" s="52" t="s">
        <v>132</v>
      </c>
      <c r="M1083" s="52">
        <v>0</v>
      </c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</row>
    <row r="1084" spans="1:71" ht="12">
      <c r="A1084" s="34" t="s">
        <v>132</v>
      </c>
      <c r="B1084" s="74" t="s">
        <v>107</v>
      </c>
      <c r="C1084" s="75">
        <v>0</v>
      </c>
      <c r="D1084" s="34" t="s">
        <v>107</v>
      </c>
      <c r="E1084" s="35" t="s">
        <v>107</v>
      </c>
      <c r="F1084" s="70" t="s">
        <v>132</v>
      </c>
      <c r="H1084" s="49" t="s">
        <v>107</v>
      </c>
      <c r="I1084" s="50" t="s">
        <v>132</v>
      </c>
      <c r="J1084" s="51" t="s">
        <v>107</v>
      </c>
      <c r="K1084" s="52" t="s">
        <v>107</v>
      </c>
      <c r="L1084" s="52" t="s">
        <v>132</v>
      </c>
      <c r="M1084" s="52">
        <v>0</v>
      </c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</row>
    <row r="1085" spans="1:71" ht="12">
      <c r="A1085" s="34" t="s">
        <v>132</v>
      </c>
      <c r="B1085" s="74" t="s">
        <v>107</v>
      </c>
      <c r="C1085" s="75">
        <v>0</v>
      </c>
      <c r="D1085" s="34" t="s">
        <v>107</v>
      </c>
      <c r="E1085" s="35" t="s">
        <v>107</v>
      </c>
      <c r="F1085" s="70" t="s">
        <v>132</v>
      </c>
      <c r="H1085" s="49" t="s">
        <v>107</v>
      </c>
      <c r="I1085" s="50" t="s">
        <v>132</v>
      </c>
      <c r="J1085" s="51" t="s">
        <v>107</v>
      </c>
      <c r="K1085" s="52" t="s">
        <v>107</v>
      </c>
      <c r="L1085" s="52" t="s">
        <v>132</v>
      </c>
      <c r="M1085" s="52">
        <v>0</v>
      </c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</row>
    <row r="1086" spans="1:71" ht="12">
      <c r="A1086" s="34" t="s">
        <v>132</v>
      </c>
      <c r="B1086" s="74" t="s">
        <v>107</v>
      </c>
      <c r="C1086" s="75">
        <v>0</v>
      </c>
      <c r="D1086" s="34" t="s">
        <v>107</v>
      </c>
      <c r="E1086" s="35" t="s">
        <v>107</v>
      </c>
      <c r="F1086" s="70" t="s">
        <v>132</v>
      </c>
      <c r="H1086" s="49" t="s">
        <v>107</v>
      </c>
      <c r="I1086" s="50" t="s">
        <v>132</v>
      </c>
      <c r="J1086" s="51" t="s">
        <v>107</v>
      </c>
      <c r="K1086" s="52" t="s">
        <v>107</v>
      </c>
      <c r="L1086" s="52" t="s">
        <v>132</v>
      </c>
      <c r="M1086" s="52">
        <v>0</v>
      </c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</row>
    <row r="1087" spans="1:71" ht="12">
      <c r="A1087" s="34" t="s">
        <v>132</v>
      </c>
      <c r="B1087" s="74" t="s">
        <v>107</v>
      </c>
      <c r="C1087" s="75">
        <v>0</v>
      </c>
      <c r="D1087" s="34" t="s">
        <v>107</v>
      </c>
      <c r="E1087" s="35" t="s">
        <v>107</v>
      </c>
      <c r="F1087" s="70" t="s">
        <v>132</v>
      </c>
      <c r="H1087" s="49" t="s">
        <v>107</v>
      </c>
      <c r="I1087" s="50" t="s">
        <v>132</v>
      </c>
      <c r="J1087" s="51" t="s">
        <v>107</v>
      </c>
      <c r="K1087" s="52" t="s">
        <v>107</v>
      </c>
      <c r="L1087" s="52" t="s">
        <v>132</v>
      </c>
      <c r="M1087" s="52">
        <v>0</v>
      </c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</row>
    <row r="1088" spans="1:71" ht="12">
      <c r="A1088" s="34" t="s">
        <v>132</v>
      </c>
      <c r="B1088" s="74" t="s">
        <v>107</v>
      </c>
      <c r="C1088" s="75">
        <v>0</v>
      </c>
      <c r="D1088" s="34" t="s">
        <v>107</v>
      </c>
      <c r="E1088" s="35" t="s">
        <v>107</v>
      </c>
      <c r="F1088" s="70" t="s">
        <v>132</v>
      </c>
      <c r="H1088" s="49" t="s">
        <v>107</v>
      </c>
      <c r="I1088" s="50" t="s">
        <v>132</v>
      </c>
      <c r="J1088" s="51" t="s">
        <v>107</v>
      </c>
      <c r="K1088" s="52" t="s">
        <v>107</v>
      </c>
      <c r="L1088" s="52" t="s">
        <v>132</v>
      </c>
      <c r="M1088" s="52">
        <v>0</v>
      </c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</row>
    <row r="1089" spans="1:71" ht="12">
      <c r="A1089" s="34" t="s">
        <v>132</v>
      </c>
      <c r="B1089" s="74" t="s">
        <v>107</v>
      </c>
      <c r="C1089" s="75">
        <v>0</v>
      </c>
      <c r="D1089" s="34" t="s">
        <v>107</v>
      </c>
      <c r="E1089" s="35" t="s">
        <v>107</v>
      </c>
      <c r="F1089" s="70" t="s">
        <v>132</v>
      </c>
      <c r="H1089" s="49" t="s">
        <v>107</v>
      </c>
      <c r="I1089" s="50" t="s">
        <v>132</v>
      </c>
      <c r="J1089" s="51" t="s">
        <v>107</v>
      </c>
      <c r="K1089" s="52" t="s">
        <v>107</v>
      </c>
      <c r="L1089" s="52" t="s">
        <v>132</v>
      </c>
      <c r="M1089" s="52">
        <v>0</v>
      </c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</row>
    <row r="1090" spans="1:71" ht="12">
      <c r="A1090" s="34" t="s">
        <v>132</v>
      </c>
      <c r="B1090" s="74" t="s">
        <v>107</v>
      </c>
      <c r="C1090" s="75">
        <v>0</v>
      </c>
      <c r="D1090" s="34" t="s">
        <v>107</v>
      </c>
      <c r="E1090" s="35" t="s">
        <v>107</v>
      </c>
      <c r="F1090" s="70" t="s">
        <v>132</v>
      </c>
      <c r="H1090" s="49" t="s">
        <v>107</v>
      </c>
      <c r="I1090" s="50" t="s">
        <v>132</v>
      </c>
      <c r="J1090" s="51" t="s">
        <v>107</v>
      </c>
      <c r="K1090" s="52" t="s">
        <v>107</v>
      </c>
      <c r="L1090" s="52" t="s">
        <v>132</v>
      </c>
      <c r="M1090" s="52">
        <v>0</v>
      </c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</row>
    <row r="1091" spans="1:71" ht="12">
      <c r="A1091" s="34" t="s">
        <v>132</v>
      </c>
      <c r="B1091" s="74" t="s">
        <v>107</v>
      </c>
      <c r="C1091" s="75">
        <v>0</v>
      </c>
      <c r="D1091" s="34" t="s">
        <v>107</v>
      </c>
      <c r="E1091" s="35" t="s">
        <v>107</v>
      </c>
      <c r="F1091" s="70" t="s">
        <v>132</v>
      </c>
      <c r="H1091" s="49" t="s">
        <v>107</v>
      </c>
      <c r="I1091" s="50" t="s">
        <v>132</v>
      </c>
      <c r="J1091" s="51" t="s">
        <v>107</v>
      </c>
      <c r="K1091" s="52" t="s">
        <v>107</v>
      </c>
      <c r="L1091" s="52" t="s">
        <v>132</v>
      </c>
      <c r="M1091" s="52">
        <v>0</v>
      </c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</row>
    <row r="1092" spans="1:71" ht="12">
      <c r="A1092" s="34" t="s">
        <v>132</v>
      </c>
      <c r="B1092" s="74" t="s">
        <v>107</v>
      </c>
      <c r="C1092" s="75">
        <v>0</v>
      </c>
      <c r="D1092" s="34" t="s">
        <v>107</v>
      </c>
      <c r="E1092" s="35" t="s">
        <v>107</v>
      </c>
      <c r="F1092" s="70" t="s">
        <v>132</v>
      </c>
      <c r="H1092" s="49" t="s">
        <v>107</v>
      </c>
      <c r="I1092" s="50" t="s">
        <v>132</v>
      </c>
      <c r="J1092" s="51" t="s">
        <v>107</v>
      </c>
      <c r="K1092" s="52" t="s">
        <v>107</v>
      </c>
      <c r="L1092" s="52" t="s">
        <v>132</v>
      </c>
      <c r="M1092" s="52">
        <v>0</v>
      </c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</row>
    <row r="1093" spans="1:71" ht="12">
      <c r="A1093" s="34" t="s">
        <v>132</v>
      </c>
      <c r="B1093" s="74" t="s">
        <v>107</v>
      </c>
      <c r="C1093" s="75">
        <v>0</v>
      </c>
      <c r="D1093" s="34" t="s">
        <v>107</v>
      </c>
      <c r="E1093" s="35" t="s">
        <v>107</v>
      </c>
      <c r="F1093" s="70" t="s">
        <v>132</v>
      </c>
      <c r="H1093" s="49" t="s">
        <v>107</v>
      </c>
      <c r="I1093" s="50" t="s">
        <v>132</v>
      </c>
      <c r="J1093" s="51" t="s">
        <v>107</v>
      </c>
      <c r="K1093" s="52" t="s">
        <v>107</v>
      </c>
      <c r="L1093" s="52" t="s">
        <v>132</v>
      </c>
      <c r="M1093" s="52">
        <v>0</v>
      </c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</row>
    <row r="1094" spans="1:71" ht="12">
      <c r="A1094" s="34" t="s">
        <v>132</v>
      </c>
      <c r="B1094" s="74" t="s">
        <v>107</v>
      </c>
      <c r="C1094" s="75">
        <v>0</v>
      </c>
      <c r="D1094" s="34" t="s">
        <v>107</v>
      </c>
      <c r="E1094" s="35" t="s">
        <v>107</v>
      </c>
      <c r="F1094" s="70" t="s">
        <v>132</v>
      </c>
      <c r="H1094" s="49" t="s">
        <v>107</v>
      </c>
      <c r="I1094" s="50" t="s">
        <v>132</v>
      </c>
      <c r="J1094" s="51" t="s">
        <v>107</v>
      </c>
      <c r="K1094" s="52" t="s">
        <v>107</v>
      </c>
      <c r="L1094" s="52" t="s">
        <v>132</v>
      </c>
      <c r="M1094" s="52">
        <v>0</v>
      </c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</row>
    <row r="1095" spans="1:71" ht="12">
      <c r="A1095" s="34" t="s">
        <v>132</v>
      </c>
      <c r="B1095" s="74" t="s">
        <v>107</v>
      </c>
      <c r="C1095" s="75">
        <v>0</v>
      </c>
      <c r="D1095" s="34" t="s">
        <v>107</v>
      </c>
      <c r="E1095" s="35" t="s">
        <v>107</v>
      </c>
      <c r="F1095" s="70" t="s">
        <v>132</v>
      </c>
      <c r="H1095" s="49" t="s">
        <v>107</v>
      </c>
      <c r="I1095" s="50" t="s">
        <v>132</v>
      </c>
      <c r="J1095" s="51" t="s">
        <v>107</v>
      </c>
      <c r="K1095" s="52" t="s">
        <v>107</v>
      </c>
      <c r="L1095" s="52" t="s">
        <v>132</v>
      </c>
      <c r="M1095" s="52">
        <v>0</v>
      </c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</row>
    <row r="1096" spans="1:71" ht="12">
      <c r="A1096" s="34" t="s">
        <v>132</v>
      </c>
      <c r="B1096" s="74" t="s">
        <v>107</v>
      </c>
      <c r="C1096" s="75">
        <v>0</v>
      </c>
      <c r="D1096" s="34" t="s">
        <v>107</v>
      </c>
      <c r="E1096" s="35" t="s">
        <v>107</v>
      </c>
      <c r="F1096" s="70" t="s">
        <v>132</v>
      </c>
      <c r="H1096" s="49" t="s">
        <v>107</v>
      </c>
      <c r="I1096" s="50" t="s">
        <v>132</v>
      </c>
      <c r="J1096" s="51" t="s">
        <v>107</v>
      </c>
      <c r="K1096" s="52" t="s">
        <v>107</v>
      </c>
      <c r="L1096" s="52" t="s">
        <v>132</v>
      </c>
      <c r="M1096" s="52">
        <v>0</v>
      </c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</row>
    <row r="1097" spans="1:71" ht="12">
      <c r="A1097" s="34" t="s">
        <v>132</v>
      </c>
      <c r="B1097" s="74" t="s">
        <v>107</v>
      </c>
      <c r="C1097" s="75">
        <v>0</v>
      </c>
      <c r="D1097" s="34" t="s">
        <v>107</v>
      </c>
      <c r="E1097" s="35" t="s">
        <v>107</v>
      </c>
      <c r="F1097" s="70" t="s">
        <v>132</v>
      </c>
      <c r="H1097" s="49" t="s">
        <v>107</v>
      </c>
      <c r="I1097" s="50" t="s">
        <v>132</v>
      </c>
      <c r="J1097" s="51" t="s">
        <v>107</v>
      </c>
      <c r="K1097" s="52" t="s">
        <v>107</v>
      </c>
      <c r="L1097" s="52" t="s">
        <v>132</v>
      </c>
      <c r="M1097" s="52">
        <v>0</v>
      </c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</row>
    <row r="1098" spans="1:71" ht="12">
      <c r="A1098" s="34" t="s">
        <v>132</v>
      </c>
      <c r="B1098" s="74" t="s">
        <v>107</v>
      </c>
      <c r="C1098" s="75">
        <v>0</v>
      </c>
      <c r="D1098" s="34" t="s">
        <v>107</v>
      </c>
      <c r="E1098" s="35" t="s">
        <v>107</v>
      </c>
      <c r="F1098" s="70" t="s">
        <v>132</v>
      </c>
      <c r="H1098" s="49" t="s">
        <v>107</v>
      </c>
      <c r="I1098" s="50" t="s">
        <v>132</v>
      </c>
      <c r="J1098" s="51" t="s">
        <v>107</v>
      </c>
      <c r="K1098" s="52" t="s">
        <v>107</v>
      </c>
      <c r="L1098" s="52" t="s">
        <v>132</v>
      </c>
      <c r="M1098" s="52">
        <v>0</v>
      </c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</row>
    <row r="1099" spans="1:71" ht="12">
      <c r="A1099" s="34" t="s">
        <v>132</v>
      </c>
      <c r="B1099" s="74" t="s">
        <v>107</v>
      </c>
      <c r="C1099" s="75">
        <v>0</v>
      </c>
      <c r="D1099" s="34" t="s">
        <v>107</v>
      </c>
      <c r="E1099" s="35" t="s">
        <v>107</v>
      </c>
      <c r="F1099" s="70" t="s">
        <v>132</v>
      </c>
      <c r="H1099" s="49" t="s">
        <v>107</v>
      </c>
      <c r="I1099" s="50" t="s">
        <v>132</v>
      </c>
      <c r="J1099" s="51" t="s">
        <v>107</v>
      </c>
      <c r="K1099" s="52" t="s">
        <v>107</v>
      </c>
      <c r="L1099" s="52" t="s">
        <v>132</v>
      </c>
      <c r="M1099" s="52">
        <v>0</v>
      </c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</row>
    <row r="1100" spans="1:71" ht="12">
      <c r="A1100" s="34" t="s">
        <v>132</v>
      </c>
      <c r="B1100" s="74" t="s">
        <v>107</v>
      </c>
      <c r="C1100" s="75">
        <v>0</v>
      </c>
      <c r="D1100" s="34" t="s">
        <v>107</v>
      </c>
      <c r="E1100" s="35" t="s">
        <v>107</v>
      </c>
      <c r="F1100" s="70" t="s">
        <v>132</v>
      </c>
      <c r="H1100" s="49" t="s">
        <v>107</v>
      </c>
      <c r="I1100" s="50" t="s">
        <v>132</v>
      </c>
      <c r="J1100" s="51" t="s">
        <v>107</v>
      </c>
      <c r="K1100" s="52" t="s">
        <v>107</v>
      </c>
      <c r="L1100" s="52" t="s">
        <v>132</v>
      </c>
      <c r="M1100" s="52">
        <v>0</v>
      </c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</row>
    <row r="1101" spans="1:71" ht="12">
      <c r="A1101" s="34" t="s">
        <v>132</v>
      </c>
      <c r="B1101" s="74" t="s">
        <v>107</v>
      </c>
      <c r="C1101" s="75">
        <v>0</v>
      </c>
      <c r="D1101" s="34" t="s">
        <v>107</v>
      </c>
      <c r="E1101" s="35" t="s">
        <v>107</v>
      </c>
      <c r="F1101" s="70" t="s">
        <v>132</v>
      </c>
      <c r="H1101" s="49" t="s">
        <v>107</v>
      </c>
      <c r="I1101" s="50" t="s">
        <v>132</v>
      </c>
      <c r="J1101" s="51" t="s">
        <v>107</v>
      </c>
      <c r="K1101" s="52" t="s">
        <v>107</v>
      </c>
      <c r="L1101" s="52" t="s">
        <v>132</v>
      </c>
      <c r="M1101" s="52">
        <v>0</v>
      </c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</row>
    <row r="1102" spans="1:71" ht="12">
      <c r="A1102" s="34" t="s">
        <v>132</v>
      </c>
      <c r="B1102" s="74" t="s">
        <v>107</v>
      </c>
      <c r="C1102" s="75">
        <v>0</v>
      </c>
      <c r="D1102" s="34" t="s">
        <v>107</v>
      </c>
      <c r="E1102" s="35" t="s">
        <v>107</v>
      </c>
      <c r="F1102" s="70" t="s">
        <v>132</v>
      </c>
      <c r="H1102" s="49" t="s">
        <v>107</v>
      </c>
      <c r="I1102" s="50" t="s">
        <v>132</v>
      </c>
      <c r="J1102" s="51" t="s">
        <v>107</v>
      </c>
      <c r="K1102" s="52" t="s">
        <v>107</v>
      </c>
      <c r="L1102" s="52" t="s">
        <v>132</v>
      </c>
      <c r="M1102" s="52">
        <v>0</v>
      </c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</row>
    <row r="1103" spans="1:71" ht="12">
      <c r="A1103" s="34" t="s">
        <v>132</v>
      </c>
      <c r="B1103" s="74" t="s">
        <v>107</v>
      </c>
      <c r="C1103" s="75">
        <v>0</v>
      </c>
      <c r="D1103" s="34" t="s">
        <v>107</v>
      </c>
      <c r="E1103" s="35" t="s">
        <v>107</v>
      </c>
      <c r="F1103" s="70" t="s">
        <v>132</v>
      </c>
      <c r="H1103" s="49" t="s">
        <v>107</v>
      </c>
      <c r="I1103" s="50" t="s">
        <v>132</v>
      </c>
      <c r="J1103" s="51" t="s">
        <v>107</v>
      </c>
      <c r="K1103" s="52" t="s">
        <v>107</v>
      </c>
      <c r="L1103" s="52" t="s">
        <v>132</v>
      </c>
      <c r="M1103" s="52">
        <v>0</v>
      </c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</row>
    <row r="1104" spans="1:71" ht="12">
      <c r="A1104" s="34" t="s">
        <v>132</v>
      </c>
      <c r="B1104" s="74" t="s">
        <v>107</v>
      </c>
      <c r="C1104" s="75">
        <v>0</v>
      </c>
      <c r="D1104" s="34" t="s">
        <v>107</v>
      </c>
      <c r="E1104" s="35" t="s">
        <v>107</v>
      </c>
      <c r="F1104" s="70" t="s">
        <v>132</v>
      </c>
      <c r="H1104" s="49" t="s">
        <v>107</v>
      </c>
      <c r="I1104" s="50" t="s">
        <v>132</v>
      </c>
      <c r="J1104" s="51" t="s">
        <v>107</v>
      </c>
      <c r="K1104" s="52" t="s">
        <v>107</v>
      </c>
      <c r="L1104" s="52" t="s">
        <v>132</v>
      </c>
      <c r="M1104" s="52">
        <v>0</v>
      </c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</row>
    <row r="1105" spans="1:71" ht="12">
      <c r="A1105" s="34" t="s">
        <v>132</v>
      </c>
      <c r="B1105" s="74" t="s">
        <v>107</v>
      </c>
      <c r="C1105" s="75">
        <v>0</v>
      </c>
      <c r="D1105" s="34" t="s">
        <v>107</v>
      </c>
      <c r="E1105" s="35" t="s">
        <v>107</v>
      </c>
      <c r="F1105" s="70" t="s">
        <v>132</v>
      </c>
      <c r="H1105" s="49" t="s">
        <v>107</v>
      </c>
      <c r="I1105" s="50" t="s">
        <v>132</v>
      </c>
      <c r="J1105" s="51" t="s">
        <v>107</v>
      </c>
      <c r="K1105" s="52" t="s">
        <v>107</v>
      </c>
      <c r="L1105" s="52" t="s">
        <v>132</v>
      </c>
      <c r="M1105" s="52">
        <v>0</v>
      </c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</row>
    <row r="1106" spans="1:71" ht="12">
      <c r="A1106" s="34" t="s">
        <v>132</v>
      </c>
      <c r="B1106" s="74" t="s">
        <v>107</v>
      </c>
      <c r="C1106" s="75">
        <v>0</v>
      </c>
      <c r="D1106" s="34" t="s">
        <v>107</v>
      </c>
      <c r="E1106" s="35" t="s">
        <v>107</v>
      </c>
      <c r="F1106" s="70" t="s">
        <v>132</v>
      </c>
      <c r="H1106" s="49" t="s">
        <v>107</v>
      </c>
      <c r="I1106" s="50" t="s">
        <v>132</v>
      </c>
      <c r="J1106" s="51" t="s">
        <v>107</v>
      </c>
      <c r="K1106" s="52" t="s">
        <v>107</v>
      </c>
      <c r="L1106" s="52" t="s">
        <v>132</v>
      </c>
      <c r="M1106" s="52">
        <v>0</v>
      </c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</row>
    <row r="1107" spans="1:71" ht="12">
      <c r="A1107" s="34" t="s">
        <v>132</v>
      </c>
      <c r="B1107" s="74" t="s">
        <v>107</v>
      </c>
      <c r="C1107" s="75">
        <v>0</v>
      </c>
      <c r="D1107" s="34" t="s">
        <v>107</v>
      </c>
      <c r="E1107" s="35" t="s">
        <v>107</v>
      </c>
      <c r="F1107" s="70" t="s">
        <v>132</v>
      </c>
      <c r="H1107" s="49" t="s">
        <v>107</v>
      </c>
      <c r="I1107" s="50" t="s">
        <v>132</v>
      </c>
      <c r="J1107" s="51" t="s">
        <v>107</v>
      </c>
      <c r="K1107" s="52" t="s">
        <v>107</v>
      </c>
      <c r="L1107" s="52" t="s">
        <v>132</v>
      </c>
      <c r="M1107" s="52">
        <v>0</v>
      </c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</row>
    <row r="1108" spans="1:71" ht="12">
      <c r="A1108" s="34" t="s">
        <v>132</v>
      </c>
      <c r="B1108" s="74" t="s">
        <v>107</v>
      </c>
      <c r="C1108" s="75">
        <v>0</v>
      </c>
      <c r="D1108" s="34" t="s">
        <v>107</v>
      </c>
      <c r="E1108" s="35" t="s">
        <v>107</v>
      </c>
      <c r="F1108" s="70" t="s">
        <v>132</v>
      </c>
      <c r="H1108" s="49" t="s">
        <v>107</v>
      </c>
      <c r="I1108" s="50" t="s">
        <v>132</v>
      </c>
      <c r="J1108" s="51" t="s">
        <v>107</v>
      </c>
      <c r="K1108" s="52" t="s">
        <v>107</v>
      </c>
      <c r="L1108" s="52" t="s">
        <v>132</v>
      </c>
      <c r="M1108" s="52">
        <v>0</v>
      </c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</row>
    <row r="1109" spans="1:71" ht="12">
      <c r="A1109" s="34" t="s">
        <v>132</v>
      </c>
      <c r="B1109" s="74" t="s">
        <v>107</v>
      </c>
      <c r="C1109" s="75">
        <v>0</v>
      </c>
      <c r="D1109" s="34" t="s">
        <v>107</v>
      </c>
      <c r="E1109" s="35" t="s">
        <v>107</v>
      </c>
      <c r="F1109" s="70" t="s">
        <v>132</v>
      </c>
      <c r="H1109" s="49" t="s">
        <v>107</v>
      </c>
      <c r="I1109" s="50" t="s">
        <v>132</v>
      </c>
      <c r="J1109" s="51" t="s">
        <v>107</v>
      </c>
      <c r="K1109" s="52" t="s">
        <v>107</v>
      </c>
      <c r="L1109" s="52" t="s">
        <v>132</v>
      </c>
      <c r="M1109" s="52">
        <v>0</v>
      </c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</row>
    <row r="1110" spans="1:71" ht="12">
      <c r="A1110" s="34" t="s">
        <v>132</v>
      </c>
      <c r="B1110" s="74" t="s">
        <v>107</v>
      </c>
      <c r="C1110" s="75">
        <v>0</v>
      </c>
      <c r="D1110" s="34" t="s">
        <v>107</v>
      </c>
      <c r="E1110" s="35" t="s">
        <v>107</v>
      </c>
      <c r="F1110" s="70" t="s">
        <v>132</v>
      </c>
      <c r="H1110" s="49" t="s">
        <v>107</v>
      </c>
      <c r="I1110" s="50" t="s">
        <v>132</v>
      </c>
      <c r="J1110" s="51" t="s">
        <v>107</v>
      </c>
      <c r="K1110" s="52" t="s">
        <v>107</v>
      </c>
      <c r="L1110" s="52" t="s">
        <v>132</v>
      </c>
      <c r="M1110" s="52">
        <v>0</v>
      </c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</row>
    <row r="1111" spans="1:71" ht="12">
      <c r="A1111" s="34" t="s">
        <v>132</v>
      </c>
      <c r="B1111" s="74" t="s">
        <v>107</v>
      </c>
      <c r="C1111" s="75">
        <v>0</v>
      </c>
      <c r="D1111" s="34" t="s">
        <v>107</v>
      </c>
      <c r="E1111" s="35" t="s">
        <v>107</v>
      </c>
      <c r="F1111" s="70" t="s">
        <v>132</v>
      </c>
      <c r="H1111" s="49" t="s">
        <v>107</v>
      </c>
      <c r="I1111" s="50" t="s">
        <v>132</v>
      </c>
      <c r="J1111" s="51" t="s">
        <v>107</v>
      </c>
      <c r="K1111" s="52" t="s">
        <v>107</v>
      </c>
      <c r="L1111" s="52" t="s">
        <v>132</v>
      </c>
      <c r="M1111" s="52">
        <v>0</v>
      </c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</row>
    <row r="1112" spans="1:71" ht="12">
      <c r="A1112" s="34" t="s">
        <v>132</v>
      </c>
      <c r="B1112" s="74" t="s">
        <v>107</v>
      </c>
      <c r="C1112" s="75">
        <v>0</v>
      </c>
      <c r="D1112" s="34" t="s">
        <v>107</v>
      </c>
      <c r="E1112" s="35" t="s">
        <v>107</v>
      </c>
      <c r="F1112" s="70" t="s">
        <v>132</v>
      </c>
      <c r="H1112" s="49" t="s">
        <v>107</v>
      </c>
      <c r="I1112" s="50" t="s">
        <v>132</v>
      </c>
      <c r="J1112" s="51" t="s">
        <v>107</v>
      </c>
      <c r="K1112" s="52" t="s">
        <v>107</v>
      </c>
      <c r="L1112" s="52" t="s">
        <v>132</v>
      </c>
      <c r="M1112" s="52">
        <v>0</v>
      </c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</row>
    <row r="1113" spans="1:71" ht="12">
      <c r="A1113" s="34" t="s">
        <v>132</v>
      </c>
      <c r="B1113" s="74" t="s">
        <v>107</v>
      </c>
      <c r="C1113" s="75">
        <v>0</v>
      </c>
      <c r="D1113" s="34" t="s">
        <v>107</v>
      </c>
      <c r="E1113" s="35" t="s">
        <v>107</v>
      </c>
      <c r="F1113" s="70" t="s">
        <v>132</v>
      </c>
      <c r="H1113" s="49" t="s">
        <v>107</v>
      </c>
      <c r="I1113" s="50" t="s">
        <v>132</v>
      </c>
      <c r="J1113" s="51" t="s">
        <v>107</v>
      </c>
      <c r="K1113" s="52" t="s">
        <v>107</v>
      </c>
      <c r="L1113" s="52" t="s">
        <v>132</v>
      </c>
      <c r="M1113" s="52">
        <v>0</v>
      </c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</row>
    <row r="1114" spans="1:71" ht="12">
      <c r="A1114" s="34" t="s">
        <v>132</v>
      </c>
      <c r="B1114" s="74" t="s">
        <v>107</v>
      </c>
      <c r="C1114" s="75">
        <v>0</v>
      </c>
      <c r="D1114" s="34" t="s">
        <v>107</v>
      </c>
      <c r="E1114" s="35" t="s">
        <v>107</v>
      </c>
      <c r="F1114" s="70" t="s">
        <v>132</v>
      </c>
      <c r="H1114" s="49" t="s">
        <v>107</v>
      </c>
      <c r="I1114" s="50" t="s">
        <v>132</v>
      </c>
      <c r="J1114" s="51" t="s">
        <v>107</v>
      </c>
      <c r="K1114" s="52" t="s">
        <v>107</v>
      </c>
      <c r="L1114" s="52" t="s">
        <v>132</v>
      </c>
      <c r="M1114" s="52">
        <v>0</v>
      </c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</row>
    <row r="1115" spans="1:71" ht="12">
      <c r="A1115" s="34" t="s">
        <v>132</v>
      </c>
      <c r="B1115" s="74" t="s">
        <v>107</v>
      </c>
      <c r="C1115" s="75">
        <v>0</v>
      </c>
      <c r="D1115" s="34" t="s">
        <v>107</v>
      </c>
      <c r="E1115" s="35" t="s">
        <v>107</v>
      </c>
      <c r="F1115" s="70" t="s">
        <v>132</v>
      </c>
      <c r="H1115" s="49" t="s">
        <v>107</v>
      </c>
      <c r="I1115" s="50" t="s">
        <v>132</v>
      </c>
      <c r="J1115" s="51" t="s">
        <v>107</v>
      </c>
      <c r="K1115" s="52" t="s">
        <v>107</v>
      </c>
      <c r="L1115" s="52" t="s">
        <v>132</v>
      </c>
      <c r="M1115" s="52">
        <v>0</v>
      </c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</row>
    <row r="1116" spans="1:71" ht="12">
      <c r="A1116" s="34" t="s">
        <v>132</v>
      </c>
      <c r="B1116" s="74" t="s">
        <v>107</v>
      </c>
      <c r="C1116" s="75">
        <v>0</v>
      </c>
      <c r="D1116" s="34" t="s">
        <v>107</v>
      </c>
      <c r="E1116" s="35" t="s">
        <v>107</v>
      </c>
      <c r="F1116" s="70" t="s">
        <v>132</v>
      </c>
      <c r="H1116" s="49" t="s">
        <v>107</v>
      </c>
      <c r="I1116" s="50" t="s">
        <v>132</v>
      </c>
      <c r="J1116" s="51" t="s">
        <v>107</v>
      </c>
      <c r="K1116" s="52" t="s">
        <v>107</v>
      </c>
      <c r="L1116" s="52" t="s">
        <v>132</v>
      </c>
      <c r="M1116" s="52">
        <v>0</v>
      </c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</row>
    <row r="1117" spans="1:71" ht="12">
      <c r="A1117" s="34" t="s">
        <v>132</v>
      </c>
      <c r="B1117" s="74" t="s">
        <v>107</v>
      </c>
      <c r="C1117" s="75">
        <v>0</v>
      </c>
      <c r="D1117" s="34" t="s">
        <v>107</v>
      </c>
      <c r="E1117" s="35" t="s">
        <v>107</v>
      </c>
      <c r="F1117" s="70" t="s">
        <v>132</v>
      </c>
      <c r="H1117" s="49" t="s">
        <v>107</v>
      </c>
      <c r="I1117" s="50" t="s">
        <v>132</v>
      </c>
      <c r="J1117" s="51" t="s">
        <v>107</v>
      </c>
      <c r="K1117" s="52" t="s">
        <v>107</v>
      </c>
      <c r="L1117" s="52" t="s">
        <v>132</v>
      </c>
      <c r="M1117" s="52">
        <v>0</v>
      </c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</row>
    <row r="1118" spans="1:71" ht="12">
      <c r="A1118" s="34" t="s">
        <v>132</v>
      </c>
      <c r="B1118" s="74" t="s">
        <v>107</v>
      </c>
      <c r="C1118" s="75">
        <v>0</v>
      </c>
      <c r="D1118" s="34" t="s">
        <v>107</v>
      </c>
      <c r="E1118" s="35" t="s">
        <v>107</v>
      </c>
      <c r="F1118" s="70" t="s">
        <v>132</v>
      </c>
      <c r="H1118" s="49" t="s">
        <v>107</v>
      </c>
      <c r="I1118" s="50" t="s">
        <v>132</v>
      </c>
      <c r="J1118" s="51" t="s">
        <v>107</v>
      </c>
      <c r="K1118" s="52" t="s">
        <v>107</v>
      </c>
      <c r="L1118" s="52" t="s">
        <v>132</v>
      </c>
      <c r="M1118" s="52">
        <v>0</v>
      </c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</row>
    <row r="1119" spans="1:71" ht="12">
      <c r="A1119" s="34" t="s">
        <v>132</v>
      </c>
      <c r="B1119" s="74" t="s">
        <v>107</v>
      </c>
      <c r="C1119" s="75">
        <v>0</v>
      </c>
      <c r="D1119" s="34" t="s">
        <v>107</v>
      </c>
      <c r="E1119" s="35" t="s">
        <v>107</v>
      </c>
      <c r="F1119" s="70" t="s">
        <v>132</v>
      </c>
      <c r="H1119" s="49" t="s">
        <v>107</v>
      </c>
      <c r="I1119" s="50" t="s">
        <v>132</v>
      </c>
      <c r="J1119" s="51" t="s">
        <v>107</v>
      </c>
      <c r="K1119" s="52" t="s">
        <v>107</v>
      </c>
      <c r="L1119" s="52" t="s">
        <v>132</v>
      </c>
      <c r="M1119" s="52">
        <v>0</v>
      </c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</row>
    <row r="1120" spans="1:71" ht="12">
      <c r="A1120" s="34" t="s">
        <v>132</v>
      </c>
      <c r="B1120" s="74" t="s">
        <v>107</v>
      </c>
      <c r="C1120" s="75">
        <v>0</v>
      </c>
      <c r="D1120" s="34" t="s">
        <v>107</v>
      </c>
      <c r="E1120" s="35" t="s">
        <v>107</v>
      </c>
      <c r="F1120" s="70" t="s">
        <v>132</v>
      </c>
      <c r="H1120" s="49" t="s">
        <v>107</v>
      </c>
      <c r="I1120" s="50" t="s">
        <v>132</v>
      </c>
      <c r="J1120" s="51" t="s">
        <v>107</v>
      </c>
      <c r="K1120" s="52" t="s">
        <v>107</v>
      </c>
      <c r="L1120" s="52" t="s">
        <v>132</v>
      </c>
      <c r="M1120" s="52">
        <v>0</v>
      </c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</row>
    <row r="1121" spans="1:71" ht="12">
      <c r="A1121" s="34" t="s">
        <v>132</v>
      </c>
      <c r="B1121" s="74" t="s">
        <v>107</v>
      </c>
      <c r="C1121" s="75">
        <v>0</v>
      </c>
      <c r="D1121" s="34" t="s">
        <v>107</v>
      </c>
      <c r="E1121" s="35" t="s">
        <v>107</v>
      </c>
      <c r="F1121" s="70" t="s">
        <v>132</v>
      </c>
      <c r="H1121" s="49" t="s">
        <v>107</v>
      </c>
      <c r="I1121" s="50" t="s">
        <v>132</v>
      </c>
      <c r="J1121" s="51" t="s">
        <v>107</v>
      </c>
      <c r="K1121" s="52" t="s">
        <v>107</v>
      </c>
      <c r="L1121" s="52" t="s">
        <v>132</v>
      </c>
      <c r="M1121" s="52">
        <v>0</v>
      </c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</row>
    <row r="1122" spans="1:71" ht="12">
      <c r="A1122" s="34" t="s">
        <v>132</v>
      </c>
      <c r="B1122" s="74" t="s">
        <v>107</v>
      </c>
      <c r="C1122" s="75">
        <v>0</v>
      </c>
      <c r="D1122" s="34" t="s">
        <v>107</v>
      </c>
      <c r="E1122" s="35" t="s">
        <v>107</v>
      </c>
      <c r="F1122" s="70" t="s">
        <v>132</v>
      </c>
      <c r="H1122" s="49" t="s">
        <v>107</v>
      </c>
      <c r="I1122" s="50" t="s">
        <v>132</v>
      </c>
      <c r="J1122" s="51" t="s">
        <v>107</v>
      </c>
      <c r="K1122" s="52" t="s">
        <v>107</v>
      </c>
      <c r="L1122" s="52" t="s">
        <v>132</v>
      </c>
      <c r="M1122" s="52">
        <v>0</v>
      </c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</row>
    <row r="1123" spans="1:71" ht="12">
      <c r="A1123" s="34" t="s">
        <v>132</v>
      </c>
      <c r="B1123" s="74" t="s">
        <v>107</v>
      </c>
      <c r="C1123" s="75">
        <v>0</v>
      </c>
      <c r="D1123" s="34" t="s">
        <v>107</v>
      </c>
      <c r="E1123" s="35" t="s">
        <v>107</v>
      </c>
      <c r="F1123" s="70" t="s">
        <v>132</v>
      </c>
      <c r="H1123" s="49" t="s">
        <v>107</v>
      </c>
      <c r="I1123" s="50" t="s">
        <v>132</v>
      </c>
      <c r="J1123" s="51" t="s">
        <v>107</v>
      </c>
      <c r="K1123" s="52" t="s">
        <v>107</v>
      </c>
      <c r="L1123" s="52" t="s">
        <v>132</v>
      </c>
      <c r="M1123" s="52">
        <v>0</v>
      </c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</row>
    <row r="1124" spans="1:71" ht="12">
      <c r="A1124" s="34" t="s">
        <v>132</v>
      </c>
      <c r="B1124" s="74" t="s">
        <v>107</v>
      </c>
      <c r="C1124" s="75">
        <v>0</v>
      </c>
      <c r="D1124" s="34" t="s">
        <v>107</v>
      </c>
      <c r="E1124" s="35" t="s">
        <v>107</v>
      </c>
      <c r="F1124" s="70" t="s">
        <v>132</v>
      </c>
      <c r="H1124" s="49" t="s">
        <v>107</v>
      </c>
      <c r="I1124" s="50" t="s">
        <v>132</v>
      </c>
      <c r="J1124" s="51" t="s">
        <v>107</v>
      </c>
      <c r="K1124" s="52" t="s">
        <v>107</v>
      </c>
      <c r="L1124" s="52" t="s">
        <v>132</v>
      </c>
      <c r="M1124" s="52">
        <v>0</v>
      </c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</row>
    <row r="1125" spans="1:71" ht="12">
      <c r="A1125" s="34" t="s">
        <v>132</v>
      </c>
      <c r="B1125" s="74" t="s">
        <v>107</v>
      </c>
      <c r="C1125" s="75">
        <v>0</v>
      </c>
      <c r="D1125" s="34" t="s">
        <v>107</v>
      </c>
      <c r="E1125" s="35" t="s">
        <v>107</v>
      </c>
      <c r="F1125" s="70" t="s">
        <v>132</v>
      </c>
      <c r="H1125" s="49" t="s">
        <v>107</v>
      </c>
      <c r="I1125" s="50" t="s">
        <v>132</v>
      </c>
      <c r="J1125" s="51" t="s">
        <v>107</v>
      </c>
      <c r="K1125" s="52" t="s">
        <v>107</v>
      </c>
      <c r="L1125" s="52" t="s">
        <v>132</v>
      </c>
      <c r="M1125" s="52">
        <v>0</v>
      </c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</row>
    <row r="1126" spans="1:71" ht="12">
      <c r="A1126" s="34" t="s">
        <v>132</v>
      </c>
      <c r="B1126" s="74" t="s">
        <v>107</v>
      </c>
      <c r="C1126" s="75">
        <v>0</v>
      </c>
      <c r="D1126" s="34" t="s">
        <v>107</v>
      </c>
      <c r="E1126" s="35" t="s">
        <v>107</v>
      </c>
      <c r="F1126" s="70" t="s">
        <v>132</v>
      </c>
      <c r="H1126" s="49" t="s">
        <v>107</v>
      </c>
      <c r="I1126" s="50" t="s">
        <v>132</v>
      </c>
      <c r="J1126" s="51" t="s">
        <v>107</v>
      </c>
      <c r="K1126" s="52" t="s">
        <v>107</v>
      </c>
      <c r="L1126" s="52" t="s">
        <v>132</v>
      </c>
      <c r="M1126" s="52">
        <v>0</v>
      </c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</row>
    <row r="1127" spans="1:71" ht="12">
      <c r="A1127" s="34" t="s">
        <v>132</v>
      </c>
      <c r="B1127" s="74" t="s">
        <v>107</v>
      </c>
      <c r="C1127" s="75">
        <v>0</v>
      </c>
      <c r="D1127" s="34" t="s">
        <v>107</v>
      </c>
      <c r="E1127" s="35" t="s">
        <v>107</v>
      </c>
      <c r="F1127" s="70" t="s">
        <v>132</v>
      </c>
      <c r="H1127" s="49" t="s">
        <v>107</v>
      </c>
      <c r="I1127" s="50" t="s">
        <v>132</v>
      </c>
      <c r="J1127" s="51" t="s">
        <v>107</v>
      </c>
      <c r="K1127" s="52" t="s">
        <v>107</v>
      </c>
      <c r="L1127" s="52" t="s">
        <v>132</v>
      </c>
      <c r="M1127" s="52">
        <v>0</v>
      </c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</row>
    <row r="1128" spans="1:71" ht="12">
      <c r="A1128" s="34" t="s">
        <v>132</v>
      </c>
      <c r="B1128" s="74" t="s">
        <v>107</v>
      </c>
      <c r="C1128" s="75">
        <v>0</v>
      </c>
      <c r="D1128" s="34" t="s">
        <v>107</v>
      </c>
      <c r="E1128" s="35" t="s">
        <v>107</v>
      </c>
      <c r="F1128" s="70" t="s">
        <v>132</v>
      </c>
      <c r="H1128" s="49" t="s">
        <v>107</v>
      </c>
      <c r="I1128" s="50" t="s">
        <v>132</v>
      </c>
      <c r="J1128" s="51" t="s">
        <v>107</v>
      </c>
      <c r="K1128" s="52" t="s">
        <v>107</v>
      </c>
      <c r="L1128" s="52" t="s">
        <v>132</v>
      </c>
      <c r="M1128" s="52">
        <v>0</v>
      </c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</row>
    <row r="1129" spans="1:71" ht="12">
      <c r="A1129" s="34" t="s">
        <v>132</v>
      </c>
      <c r="B1129" s="74" t="s">
        <v>107</v>
      </c>
      <c r="C1129" s="75">
        <v>0</v>
      </c>
      <c r="D1129" s="34" t="s">
        <v>107</v>
      </c>
      <c r="E1129" s="35" t="s">
        <v>107</v>
      </c>
      <c r="F1129" s="70" t="s">
        <v>132</v>
      </c>
      <c r="H1129" s="49" t="s">
        <v>107</v>
      </c>
      <c r="I1129" s="50" t="s">
        <v>132</v>
      </c>
      <c r="J1129" s="51" t="s">
        <v>107</v>
      </c>
      <c r="K1129" s="52" t="s">
        <v>107</v>
      </c>
      <c r="L1129" s="52" t="s">
        <v>132</v>
      </c>
      <c r="M1129" s="52">
        <v>0</v>
      </c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</row>
    <row r="1130" spans="1:71" ht="12">
      <c r="A1130" s="34" t="s">
        <v>132</v>
      </c>
      <c r="B1130" s="74" t="s">
        <v>107</v>
      </c>
      <c r="C1130" s="75">
        <v>0</v>
      </c>
      <c r="D1130" s="34" t="s">
        <v>107</v>
      </c>
      <c r="E1130" s="35" t="s">
        <v>107</v>
      </c>
      <c r="F1130" s="70" t="s">
        <v>132</v>
      </c>
      <c r="H1130" s="49" t="s">
        <v>107</v>
      </c>
      <c r="I1130" s="50" t="s">
        <v>132</v>
      </c>
      <c r="J1130" s="51" t="s">
        <v>107</v>
      </c>
      <c r="K1130" s="52" t="s">
        <v>107</v>
      </c>
      <c r="L1130" s="52" t="s">
        <v>132</v>
      </c>
      <c r="M1130" s="52">
        <v>0</v>
      </c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</row>
    <row r="1131" spans="1:71" ht="12">
      <c r="A1131" s="34" t="s">
        <v>132</v>
      </c>
      <c r="B1131" s="74" t="s">
        <v>107</v>
      </c>
      <c r="C1131" s="75">
        <v>0</v>
      </c>
      <c r="D1131" s="34" t="s">
        <v>107</v>
      </c>
      <c r="E1131" s="35" t="s">
        <v>107</v>
      </c>
      <c r="F1131" s="70" t="s">
        <v>132</v>
      </c>
      <c r="H1131" s="49" t="s">
        <v>107</v>
      </c>
      <c r="I1131" s="50" t="s">
        <v>132</v>
      </c>
      <c r="J1131" s="51" t="s">
        <v>107</v>
      </c>
      <c r="K1131" s="52" t="s">
        <v>107</v>
      </c>
      <c r="L1131" s="52" t="s">
        <v>132</v>
      </c>
      <c r="M1131" s="52">
        <v>0</v>
      </c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</row>
    <row r="1132" spans="1:71" ht="12">
      <c r="A1132" s="34" t="s">
        <v>132</v>
      </c>
      <c r="B1132" s="74" t="s">
        <v>107</v>
      </c>
      <c r="C1132" s="75">
        <v>0</v>
      </c>
      <c r="D1132" s="34" t="s">
        <v>107</v>
      </c>
      <c r="E1132" s="35" t="s">
        <v>107</v>
      </c>
      <c r="F1132" s="70" t="s">
        <v>132</v>
      </c>
      <c r="H1132" s="49" t="s">
        <v>107</v>
      </c>
      <c r="I1132" s="50" t="s">
        <v>132</v>
      </c>
      <c r="J1132" s="51" t="s">
        <v>107</v>
      </c>
      <c r="K1132" s="52" t="s">
        <v>107</v>
      </c>
      <c r="L1132" s="52" t="s">
        <v>132</v>
      </c>
      <c r="M1132" s="52">
        <v>0</v>
      </c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</row>
    <row r="1133" spans="1:71" ht="12">
      <c r="A1133" s="34" t="s">
        <v>132</v>
      </c>
      <c r="B1133" s="74" t="s">
        <v>107</v>
      </c>
      <c r="C1133" s="75">
        <v>0</v>
      </c>
      <c r="D1133" s="34" t="s">
        <v>107</v>
      </c>
      <c r="E1133" s="35" t="s">
        <v>107</v>
      </c>
      <c r="F1133" s="70" t="s">
        <v>132</v>
      </c>
      <c r="H1133" s="49" t="s">
        <v>107</v>
      </c>
      <c r="I1133" s="50" t="s">
        <v>132</v>
      </c>
      <c r="J1133" s="51" t="s">
        <v>107</v>
      </c>
      <c r="K1133" s="52" t="s">
        <v>107</v>
      </c>
      <c r="L1133" s="52" t="s">
        <v>132</v>
      </c>
      <c r="M1133" s="52">
        <v>0</v>
      </c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</row>
    <row r="1134" spans="1:71" ht="12">
      <c r="A1134" s="34" t="s">
        <v>132</v>
      </c>
      <c r="B1134" s="74" t="s">
        <v>107</v>
      </c>
      <c r="C1134" s="75">
        <v>0</v>
      </c>
      <c r="D1134" s="34" t="s">
        <v>107</v>
      </c>
      <c r="E1134" s="35" t="s">
        <v>107</v>
      </c>
      <c r="F1134" s="70" t="s">
        <v>132</v>
      </c>
      <c r="H1134" s="49" t="s">
        <v>107</v>
      </c>
      <c r="I1134" s="50" t="s">
        <v>132</v>
      </c>
      <c r="J1134" s="51" t="s">
        <v>107</v>
      </c>
      <c r="K1134" s="52" t="s">
        <v>107</v>
      </c>
      <c r="L1134" s="52" t="s">
        <v>132</v>
      </c>
      <c r="M1134" s="52">
        <v>0</v>
      </c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</row>
    <row r="1135" spans="1:71" ht="12">
      <c r="A1135" s="34" t="s">
        <v>132</v>
      </c>
      <c r="B1135" s="74" t="s">
        <v>107</v>
      </c>
      <c r="C1135" s="75">
        <v>0</v>
      </c>
      <c r="D1135" s="34" t="s">
        <v>107</v>
      </c>
      <c r="E1135" s="35" t="s">
        <v>107</v>
      </c>
      <c r="F1135" s="70" t="s">
        <v>132</v>
      </c>
      <c r="H1135" s="49" t="s">
        <v>107</v>
      </c>
      <c r="I1135" s="50" t="s">
        <v>132</v>
      </c>
      <c r="J1135" s="51" t="s">
        <v>107</v>
      </c>
      <c r="K1135" s="52" t="s">
        <v>107</v>
      </c>
      <c r="L1135" s="52" t="s">
        <v>132</v>
      </c>
      <c r="M1135" s="52">
        <v>0</v>
      </c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</row>
    <row r="1136" spans="1:71" ht="12">
      <c r="A1136" s="34" t="s">
        <v>132</v>
      </c>
      <c r="B1136" s="74" t="s">
        <v>107</v>
      </c>
      <c r="C1136" s="75">
        <v>0</v>
      </c>
      <c r="D1136" s="34" t="s">
        <v>107</v>
      </c>
      <c r="E1136" s="35" t="s">
        <v>107</v>
      </c>
      <c r="F1136" s="70" t="s">
        <v>132</v>
      </c>
      <c r="H1136" s="49" t="s">
        <v>107</v>
      </c>
      <c r="I1136" s="50" t="s">
        <v>132</v>
      </c>
      <c r="J1136" s="51" t="s">
        <v>107</v>
      </c>
      <c r="K1136" s="52" t="s">
        <v>107</v>
      </c>
      <c r="L1136" s="52" t="s">
        <v>132</v>
      </c>
      <c r="M1136" s="52">
        <v>0</v>
      </c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</row>
    <row r="1137" spans="1:71" ht="12">
      <c r="A1137" s="34" t="s">
        <v>132</v>
      </c>
      <c r="B1137" s="74" t="s">
        <v>107</v>
      </c>
      <c r="C1137" s="75">
        <v>0</v>
      </c>
      <c r="D1137" s="34" t="s">
        <v>107</v>
      </c>
      <c r="E1137" s="35" t="s">
        <v>107</v>
      </c>
      <c r="F1137" s="70" t="s">
        <v>132</v>
      </c>
      <c r="H1137" s="49" t="s">
        <v>107</v>
      </c>
      <c r="I1137" s="50" t="s">
        <v>132</v>
      </c>
      <c r="J1137" s="51" t="s">
        <v>107</v>
      </c>
      <c r="K1137" s="52" t="s">
        <v>107</v>
      </c>
      <c r="L1137" s="52" t="s">
        <v>132</v>
      </c>
      <c r="M1137" s="52">
        <v>0</v>
      </c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</row>
    <row r="1138" spans="1:71" ht="12">
      <c r="A1138" s="34" t="s">
        <v>132</v>
      </c>
      <c r="B1138" s="74" t="s">
        <v>107</v>
      </c>
      <c r="C1138" s="75">
        <v>0</v>
      </c>
      <c r="D1138" s="34" t="s">
        <v>107</v>
      </c>
      <c r="E1138" s="35" t="s">
        <v>107</v>
      </c>
      <c r="F1138" s="70" t="s">
        <v>132</v>
      </c>
      <c r="H1138" s="49" t="s">
        <v>107</v>
      </c>
      <c r="I1138" s="50" t="s">
        <v>132</v>
      </c>
      <c r="J1138" s="51" t="s">
        <v>107</v>
      </c>
      <c r="K1138" s="52" t="s">
        <v>107</v>
      </c>
      <c r="L1138" s="52" t="s">
        <v>132</v>
      </c>
      <c r="M1138" s="52">
        <v>0</v>
      </c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</row>
    <row r="1139" spans="1:71" ht="12">
      <c r="A1139" s="34" t="s">
        <v>132</v>
      </c>
      <c r="B1139" s="74" t="s">
        <v>107</v>
      </c>
      <c r="C1139" s="75">
        <v>0</v>
      </c>
      <c r="D1139" s="34" t="s">
        <v>107</v>
      </c>
      <c r="E1139" s="35" t="s">
        <v>107</v>
      </c>
      <c r="F1139" s="70" t="s">
        <v>132</v>
      </c>
      <c r="H1139" s="49" t="s">
        <v>107</v>
      </c>
      <c r="I1139" s="50" t="s">
        <v>132</v>
      </c>
      <c r="J1139" s="51" t="s">
        <v>107</v>
      </c>
      <c r="K1139" s="52" t="s">
        <v>107</v>
      </c>
      <c r="L1139" s="52" t="s">
        <v>132</v>
      </c>
      <c r="M1139" s="52">
        <v>0</v>
      </c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</row>
    <row r="1140" spans="1:71" ht="12">
      <c r="A1140" s="34" t="s">
        <v>132</v>
      </c>
      <c r="B1140" s="74" t="s">
        <v>107</v>
      </c>
      <c r="C1140" s="75">
        <v>0</v>
      </c>
      <c r="D1140" s="34" t="s">
        <v>107</v>
      </c>
      <c r="E1140" s="35" t="s">
        <v>107</v>
      </c>
      <c r="F1140" s="70" t="s">
        <v>132</v>
      </c>
      <c r="H1140" s="49" t="s">
        <v>107</v>
      </c>
      <c r="I1140" s="50" t="s">
        <v>132</v>
      </c>
      <c r="J1140" s="51" t="s">
        <v>107</v>
      </c>
      <c r="K1140" s="52" t="s">
        <v>107</v>
      </c>
      <c r="L1140" s="52" t="s">
        <v>132</v>
      </c>
      <c r="M1140" s="52">
        <v>0</v>
      </c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</row>
    <row r="1141" spans="1:71" ht="12">
      <c r="A1141" s="34" t="s">
        <v>132</v>
      </c>
      <c r="B1141" s="74" t="s">
        <v>107</v>
      </c>
      <c r="C1141" s="75">
        <v>0</v>
      </c>
      <c r="D1141" s="34" t="s">
        <v>107</v>
      </c>
      <c r="E1141" s="35" t="s">
        <v>107</v>
      </c>
      <c r="F1141" s="70" t="s">
        <v>132</v>
      </c>
      <c r="H1141" s="49" t="s">
        <v>107</v>
      </c>
      <c r="I1141" s="50" t="s">
        <v>132</v>
      </c>
      <c r="J1141" s="51" t="s">
        <v>107</v>
      </c>
      <c r="K1141" s="52" t="s">
        <v>107</v>
      </c>
      <c r="L1141" s="52" t="s">
        <v>132</v>
      </c>
      <c r="M1141" s="52">
        <v>0</v>
      </c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</row>
    <row r="1142" spans="1:71" ht="12">
      <c r="A1142" s="34" t="s">
        <v>132</v>
      </c>
      <c r="B1142" s="74" t="s">
        <v>107</v>
      </c>
      <c r="C1142" s="75">
        <v>0</v>
      </c>
      <c r="D1142" s="34" t="s">
        <v>107</v>
      </c>
      <c r="E1142" s="35" t="s">
        <v>107</v>
      </c>
      <c r="F1142" s="70" t="s">
        <v>132</v>
      </c>
      <c r="H1142" s="49" t="s">
        <v>107</v>
      </c>
      <c r="I1142" s="50" t="s">
        <v>132</v>
      </c>
      <c r="J1142" s="51" t="s">
        <v>107</v>
      </c>
      <c r="K1142" s="52" t="s">
        <v>107</v>
      </c>
      <c r="L1142" s="52" t="s">
        <v>132</v>
      </c>
      <c r="M1142" s="52">
        <v>0</v>
      </c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</row>
    <row r="1143" spans="1:71" ht="12">
      <c r="A1143" s="34" t="s">
        <v>132</v>
      </c>
      <c r="B1143" s="74" t="s">
        <v>107</v>
      </c>
      <c r="C1143" s="75">
        <v>0</v>
      </c>
      <c r="D1143" s="34" t="s">
        <v>107</v>
      </c>
      <c r="E1143" s="35" t="s">
        <v>107</v>
      </c>
      <c r="F1143" s="70" t="s">
        <v>132</v>
      </c>
      <c r="H1143" s="49" t="s">
        <v>107</v>
      </c>
      <c r="I1143" s="50" t="s">
        <v>132</v>
      </c>
      <c r="J1143" s="51" t="s">
        <v>107</v>
      </c>
      <c r="K1143" s="52" t="s">
        <v>107</v>
      </c>
      <c r="L1143" s="52" t="s">
        <v>132</v>
      </c>
      <c r="M1143" s="52">
        <v>0</v>
      </c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</row>
    <row r="1144" spans="1:71" ht="12">
      <c r="A1144" s="34" t="s">
        <v>132</v>
      </c>
      <c r="B1144" s="74" t="s">
        <v>107</v>
      </c>
      <c r="C1144" s="75">
        <v>0</v>
      </c>
      <c r="D1144" s="34" t="s">
        <v>107</v>
      </c>
      <c r="E1144" s="35" t="s">
        <v>107</v>
      </c>
      <c r="F1144" s="70" t="s">
        <v>132</v>
      </c>
      <c r="H1144" s="49" t="s">
        <v>107</v>
      </c>
      <c r="I1144" s="50" t="s">
        <v>132</v>
      </c>
      <c r="J1144" s="51" t="s">
        <v>107</v>
      </c>
      <c r="K1144" s="52" t="s">
        <v>107</v>
      </c>
      <c r="L1144" s="52" t="s">
        <v>132</v>
      </c>
      <c r="M1144" s="52">
        <v>0</v>
      </c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</row>
    <row r="1145" spans="1:71" ht="12">
      <c r="A1145" s="34" t="s">
        <v>132</v>
      </c>
      <c r="B1145" s="74" t="s">
        <v>107</v>
      </c>
      <c r="C1145" s="75">
        <v>0</v>
      </c>
      <c r="D1145" s="34" t="s">
        <v>107</v>
      </c>
      <c r="E1145" s="35" t="s">
        <v>107</v>
      </c>
      <c r="F1145" s="70" t="s">
        <v>132</v>
      </c>
      <c r="H1145" s="49" t="s">
        <v>107</v>
      </c>
      <c r="I1145" s="50" t="s">
        <v>132</v>
      </c>
      <c r="J1145" s="51" t="s">
        <v>107</v>
      </c>
      <c r="K1145" s="52" t="s">
        <v>107</v>
      </c>
      <c r="L1145" s="52" t="s">
        <v>132</v>
      </c>
      <c r="M1145" s="52">
        <v>0</v>
      </c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</row>
    <row r="1146" spans="1:71" ht="12">
      <c r="A1146" s="34" t="s">
        <v>132</v>
      </c>
      <c r="B1146" s="74" t="s">
        <v>107</v>
      </c>
      <c r="C1146" s="75">
        <v>0</v>
      </c>
      <c r="D1146" s="34" t="s">
        <v>107</v>
      </c>
      <c r="E1146" s="35" t="s">
        <v>107</v>
      </c>
      <c r="F1146" s="70" t="s">
        <v>132</v>
      </c>
      <c r="H1146" s="49" t="s">
        <v>107</v>
      </c>
      <c r="I1146" s="50" t="s">
        <v>132</v>
      </c>
      <c r="J1146" s="51" t="s">
        <v>107</v>
      </c>
      <c r="K1146" s="52" t="s">
        <v>107</v>
      </c>
      <c r="L1146" s="52" t="s">
        <v>132</v>
      </c>
      <c r="M1146" s="52">
        <v>0</v>
      </c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</row>
    <row r="1147" spans="1:71" ht="12">
      <c r="A1147" s="34" t="s">
        <v>132</v>
      </c>
      <c r="B1147" s="74" t="s">
        <v>107</v>
      </c>
      <c r="C1147" s="75">
        <v>0</v>
      </c>
      <c r="D1147" s="34" t="s">
        <v>107</v>
      </c>
      <c r="E1147" s="35" t="s">
        <v>107</v>
      </c>
      <c r="F1147" s="70" t="s">
        <v>132</v>
      </c>
      <c r="H1147" s="49" t="s">
        <v>107</v>
      </c>
      <c r="I1147" s="50" t="s">
        <v>132</v>
      </c>
      <c r="J1147" s="51" t="s">
        <v>107</v>
      </c>
      <c r="K1147" s="52" t="s">
        <v>107</v>
      </c>
      <c r="L1147" s="52" t="s">
        <v>132</v>
      </c>
      <c r="M1147" s="52">
        <v>0</v>
      </c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</row>
    <row r="1148" spans="1:71" ht="12">
      <c r="A1148" s="34" t="s">
        <v>132</v>
      </c>
      <c r="B1148" s="74" t="s">
        <v>107</v>
      </c>
      <c r="C1148" s="75">
        <v>0</v>
      </c>
      <c r="D1148" s="34" t="s">
        <v>107</v>
      </c>
      <c r="E1148" s="35" t="s">
        <v>107</v>
      </c>
      <c r="F1148" s="70" t="s">
        <v>132</v>
      </c>
      <c r="H1148" s="49" t="s">
        <v>107</v>
      </c>
      <c r="I1148" s="50" t="s">
        <v>132</v>
      </c>
      <c r="J1148" s="51" t="s">
        <v>107</v>
      </c>
      <c r="K1148" s="52" t="s">
        <v>107</v>
      </c>
      <c r="L1148" s="52" t="s">
        <v>132</v>
      </c>
      <c r="M1148" s="52">
        <v>0</v>
      </c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</row>
    <row r="1149" spans="1:71" ht="12">
      <c r="A1149" s="34" t="s">
        <v>132</v>
      </c>
      <c r="B1149" s="74" t="s">
        <v>107</v>
      </c>
      <c r="C1149" s="75">
        <v>0</v>
      </c>
      <c r="D1149" s="34" t="s">
        <v>107</v>
      </c>
      <c r="E1149" s="35" t="s">
        <v>107</v>
      </c>
      <c r="F1149" s="70" t="s">
        <v>132</v>
      </c>
      <c r="H1149" s="49" t="s">
        <v>107</v>
      </c>
      <c r="I1149" s="50" t="s">
        <v>132</v>
      </c>
      <c r="J1149" s="51" t="s">
        <v>107</v>
      </c>
      <c r="K1149" s="52" t="s">
        <v>107</v>
      </c>
      <c r="L1149" s="52" t="s">
        <v>132</v>
      </c>
      <c r="M1149" s="52">
        <v>0</v>
      </c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</row>
    <row r="1150" spans="1:71" ht="12">
      <c r="A1150" s="34" t="s">
        <v>132</v>
      </c>
      <c r="B1150" s="74" t="s">
        <v>107</v>
      </c>
      <c r="C1150" s="75">
        <v>0</v>
      </c>
      <c r="D1150" s="34" t="s">
        <v>107</v>
      </c>
      <c r="E1150" s="35" t="s">
        <v>107</v>
      </c>
      <c r="F1150" s="70" t="s">
        <v>132</v>
      </c>
      <c r="H1150" s="49" t="s">
        <v>107</v>
      </c>
      <c r="I1150" s="50" t="s">
        <v>132</v>
      </c>
      <c r="J1150" s="51" t="s">
        <v>107</v>
      </c>
      <c r="K1150" s="52" t="s">
        <v>107</v>
      </c>
      <c r="L1150" s="52" t="s">
        <v>132</v>
      </c>
      <c r="M1150" s="52">
        <v>0</v>
      </c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</row>
    <row r="1151" spans="1:71" ht="12">
      <c r="A1151" s="34" t="s">
        <v>132</v>
      </c>
      <c r="B1151" s="74" t="s">
        <v>107</v>
      </c>
      <c r="C1151" s="75">
        <v>0</v>
      </c>
      <c r="D1151" s="34" t="s">
        <v>107</v>
      </c>
      <c r="E1151" s="35" t="s">
        <v>107</v>
      </c>
      <c r="F1151" s="70" t="s">
        <v>132</v>
      </c>
      <c r="H1151" s="49" t="s">
        <v>107</v>
      </c>
      <c r="I1151" s="50" t="s">
        <v>132</v>
      </c>
      <c r="J1151" s="51" t="s">
        <v>107</v>
      </c>
      <c r="K1151" s="52" t="s">
        <v>107</v>
      </c>
      <c r="L1151" s="52" t="s">
        <v>132</v>
      </c>
      <c r="M1151" s="52">
        <v>0</v>
      </c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</row>
    <row r="1152" spans="1:71" ht="12">
      <c r="A1152" s="34" t="s">
        <v>132</v>
      </c>
      <c r="B1152" s="74" t="s">
        <v>107</v>
      </c>
      <c r="C1152" s="75">
        <v>0</v>
      </c>
      <c r="D1152" s="34" t="s">
        <v>107</v>
      </c>
      <c r="E1152" s="35" t="s">
        <v>107</v>
      </c>
      <c r="F1152" s="70" t="s">
        <v>132</v>
      </c>
      <c r="H1152" s="49" t="s">
        <v>107</v>
      </c>
      <c r="I1152" s="50" t="s">
        <v>132</v>
      </c>
      <c r="J1152" s="51" t="s">
        <v>107</v>
      </c>
      <c r="K1152" s="52" t="s">
        <v>107</v>
      </c>
      <c r="L1152" s="52" t="s">
        <v>132</v>
      </c>
      <c r="M1152" s="52">
        <v>0</v>
      </c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</row>
    <row r="1153" spans="1:71" ht="12">
      <c r="A1153" s="34" t="s">
        <v>132</v>
      </c>
      <c r="B1153" s="74" t="s">
        <v>107</v>
      </c>
      <c r="C1153" s="75">
        <v>0</v>
      </c>
      <c r="D1153" s="34" t="s">
        <v>107</v>
      </c>
      <c r="E1153" s="35" t="s">
        <v>107</v>
      </c>
      <c r="F1153" s="70" t="s">
        <v>132</v>
      </c>
      <c r="H1153" s="49" t="s">
        <v>107</v>
      </c>
      <c r="I1153" s="50" t="s">
        <v>132</v>
      </c>
      <c r="J1153" s="51" t="s">
        <v>107</v>
      </c>
      <c r="K1153" s="52" t="s">
        <v>107</v>
      </c>
      <c r="L1153" s="52" t="s">
        <v>132</v>
      </c>
      <c r="M1153" s="52">
        <v>0</v>
      </c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</row>
    <row r="1154" spans="1:71" ht="12">
      <c r="A1154" s="34" t="s">
        <v>132</v>
      </c>
      <c r="B1154" s="74" t="s">
        <v>107</v>
      </c>
      <c r="C1154" s="75">
        <v>0</v>
      </c>
      <c r="D1154" s="34" t="s">
        <v>107</v>
      </c>
      <c r="E1154" s="35" t="s">
        <v>107</v>
      </c>
      <c r="F1154" s="70" t="s">
        <v>132</v>
      </c>
      <c r="H1154" s="49" t="s">
        <v>107</v>
      </c>
      <c r="I1154" s="50" t="s">
        <v>132</v>
      </c>
      <c r="J1154" s="51" t="s">
        <v>107</v>
      </c>
      <c r="K1154" s="52" t="s">
        <v>107</v>
      </c>
      <c r="L1154" s="52" t="s">
        <v>132</v>
      </c>
      <c r="M1154" s="52">
        <v>0</v>
      </c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</row>
    <row r="1155" spans="1:71" ht="12">
      <c r="A1155" s="34" t="s">
        <v>132</v>
      </c>
      <c r="B1155" s="74" t="s">
        <v>107</v>
      </c>
      <c r="C1155" s="75">
        <v>0</v>
      </c>
      <c r="D1155" s="34" t="s">
        <v>107</v>
      </c>
      <c r="E1155" s="35" t="s">
        <v>107</v>
      </c>
      <c r="F1155" s="70" t="s">
        <v>132</v>
      </c>
      <c r="H1155" s="49" t="s">
        <v>107</v>
      </c>
      <c r="I1155" s="50" t="s">
        <v>132</v>
      </c>
      <c r="J1155" s="51" t="s">
        <v>107</v>
      </c>
      <c r="K1155" s="52" t="s">
        <v>107</v>
      </c>
      <c r="L1155" s="52" t="s">
        <v>132</v>
      </c>
      <c r="M1155" s="52">
        <v>0</v>
      </c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</row>
    <row r="1156" spans="1:71" ht="12">
      <c r="A1156" s="34" t="s">
        <v>132</v>
      </c>
      <c r="B1156" s="74" t="s">
        <v>107</v>
      </c>
      <c r="C1156" s="75">
        <v>0</v>
      </c>
      <c r="D1156" s="34" t="s">
        <v>107</v>
      </c>
      <c r="E1156" s="35" t="s">
        <v>107</v>
      </c>
      <c r="F1156" s="70" t="s">
        <v>132</v>
      </c>
      <c r="H1156" s="49" t="s">
        <v>107</v>
      </c>
      <c r="I1156" s="50" t="s">
        <v>132</v>
      </c>
      <c r="J1156" s="51" t="s">
        <v>107</v>
      </c>
      <c r="K1156" s="52" t="s">
        <v>107</v>
      </c>
      <c r="L1156" s="52" t="s">
        <v>132</v>
      </c>
      <c r="M1156" s="52">
        <v>0</v>
      </c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</row>
    <row r="1157" spans="1:71" ht="12">
      <c r="A1157" s="34" t="s">
        <v>132</v>
      </c>
      <c r="B1157" s="74" t="s">
        <v>107</v>
      </c>
      <c r="C1157" s="75">
        <v>0</v>
      </c>
      <c r="D1157" s="34" t="s">
        <v>107</v>
      </c>
      <c r="E1157" s="35" t="s">
        <v>107</v>
      </c>
      <c r="F1157" s="70" t="s">
        <v>132</v>
      </c>
      <c r="H1157" s="49" t="s">
        <v>107</v>
      </c>
      <c r="I1157" s="50" t="s">
        <v>132</v>
      </c>
      <c r="J1157" s="51" t="s">
        <v>107</v>
      </c>
      <c r="K1157" s="52" t="s">
        <v>107</v>
      </c>
      <c r="L1157" s="52" t="s">
        <v>132</v>
      </c>
      <c r="M1157" s="52">
        <v>0</v>
      </c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</row>
    <row r="1158" spans="1:71" ht="12">
      <c r="A1158" s="34" t="s">
        <v>132</v>
      </c>
      <c r="B1158" s="74" t="s">
        <v>107</v>
      </c>
      <c r="C1158" s="75">
        <v>0</v>
      </c>
      <c r="D1158" s="34" t="s">
        <v>107</v>
      </c>
      <c r="E1158" s="35" t="s">
        <v>107</v>
      </c>
      <c r="F1158" s="70" t="s">
        <v>132</v>
      </c>
      <c r="H1158" s="49" t="s">
        <v>107</v>
      </c>
      <c r="I1158" s="50" t="s">
        <v>132</v>
      </c>
      <c r="J1158" s="51" t="s">
        <v>107</v>
      </c>
      <c r="K1158" s="52" t="s">
        <v>107</v>
      </c>
      <c r="L1158" s="52" t="s">
        <v>132</v>
      </c>
      <c r="M1158" s="52">
        <v>0</v>
      </c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</row>
    <row r="1159" spans="1:71" ht="12">
      <c r="A1159" s="34" t="s">
        <v>132</v>
      </c>
      <c r="B1159" s="74" t="s">
        <v>107</v>
      </c>
      <c r="C1159" s="75">
        <v>0</v>
      </c>
      <c r="D1159" s="34" t="s">
        <v>107</v>
      </c>
      <c r="E1159" s="35" t="s">
        <v>107</v>
      </c>
      <c r="F1159" s="70" t="s">
        <v>132</v>
      </c>
      <c r="H1159" s="49" t="s">
        <v>107</v>
      </c>
      <c r="I1159" s="50" t="s">
        <v>132</v>
      </c>
      <c r="J1159" s="51" t="s">
        <v>107</v>
      </c>
      <c r="K1159" s="52" t="s">
        <v>107</v>
      </c>
      <c r="L1159" s="52" t="s">
        <v>132</v>
      </c>
      <c r="M1159" s="52">
        <v>0</v>
      </c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</row>
    <row r="1160" spans="1:71" ht="12">
      <c r="A1160" s="34" t="s">
        <v>132</v>
      </c>
      <c r="B1160" s="74" t="s">
        <v>107</v>
      </c>
      <c r="C1160" s="75">
        <v>0</v>
      </c>
      <c r="D1160" s="34" t="s">
        <v>107</v>
      </c>
      <c r="E1160" s="35" t="s">
        <v>107</v>
      </c>
      <c r="F1160" s="70" t="s">
        <v>132</v>
      </c>
      <c r="H1160" s="49" t="s">
        <v>107</v>
      </c>
      <c r="I1160" s="50" t="s">
        <v>132</v>
      </c>
      <c r="J1160" s="51" t="s">
        <v>107</v>
      </c>
      <c r="K1160" s="52" t="s">
        <v>107</v>
      </c>
      <c r="L1160" s="52" t="s">
        <v>132</v>
      </c>
      <c r="M1160" s="52">
        <v>0</v>
      </c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</row>
    <row r="1161" spans="1:71" ht="12">
      <c r="A1161" s="34" t="s">
        <v>132</v>
      </c>
      <c r="B1161" s="74" t="s">
        <v>107</v>
      </c>
      <c r="C1161" s="75">
        <v>0</v>
      </c>
      <c r="D1161" s="34" t="s">
        <v>107</v>
      </c>
      <c r="E1161" s="35" t="s">
        <v>107</v>
      </c>
      <c r="F1161" s="70" t="s">
        <v>132</v>
      </c>
      <c r="H1161" s="49" t="s">
        <v>107</v>
      </c>
      <c r="I1161" s="50" t="s">
        <v>132</v>
      </c>
      <c r="J1161" s="51" t="s">
        <v>107</v>
      </c>
      <c r="K1161" s="52" t="s">
        <v>107</v>
      </c>
      <c r="L1161" s="52" t="s">
        <v>132</v>
      </c>
      <c r="M1161" s="52">
        <v>0</v>
      </c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</row>
    <row r="1162" spans="1:71" ht="12">
      <c r="A1162" s="34" t="s">
        <v>132</v>
      </c>
      <c r="B1162" s="74" t="s">
        <v>107</v>
      </c>
      <c r="C1162" s="75">
        <v>0</v>
      </c>
      <c r="D1162" s="34" t="s">
        <v>107</v>
      </c>
      <c r="E1162" s="35" t="s">
        <v>107</v>
      </c>
      <c r="F1162" s="70" t="s">
        <v>132</v>
      </c>
      <c r="H1162" s="49" t="s">
        <v>107</v>
      </c>
      <c r="I1162" s="50" t="s">
        <v>132</v>
      </c>
      <c r="J1162" s="51" t="s">
        <v>107</v>
      </c>
      <c r="K1162" s="52" t="s">
        <v>107</v>
      </c>
      <c r="L1162" s="52" t="s">
        <v>132</v>
      </c>
      <c r="M1162" s="52">
        <v>0</v>
      </c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</row>
    <row r="1163" spans="1:71" ht="12">
      <c r="A1163" s="34" t="s">
        <v>132</v>
      </c>
      <c r="B1163" s="74" t="s">
        <v>107</v>
      </c>
      <c r="C1163" s="75">
        <v>0</v>
      </c>
      <c r="D1163" s="34" t="s">
        <v>107</v>
      </c>
      <c r="E1163" s="35" t="s">
        <v>107</v>
      </c>
      <c r="F1163" s="70" t="s">
        <v>132</v>
      </c>
      <c r="H1163" s="49" t="s">
        <v>107</v>
      </c>
      <c r="I1163" s="50" t="s">
        <v>132</v>
      </c>
      <c r="J1163" s="51" t="s">
        <v>107</v>
      </c>
      <c r="K1163" s="52" t="s">
        <v>107</v>
      </c>
      <c r="L1163" s="52" t="s">
        <v>132</v>
      </c>
      <c r="M1163" s="52">
        <v>0</v>
      </c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</row>
    <row r="1164" spans="1:71" ht="12">
      <c r="A1164" s="34" t="s">
        <v>132</v>
      </c>
      <c r="B1164" s="74" t="s">
        <v>107</v>
      </c>
      <c r="C1164" s="75">
        <v>0</v>
      </c>
      <c r="D1164" s="34" t="s">
        <v>107</v>
      </c>
      <c r="E1164" s="35" t="s">
        <v>107</v>
      </c>
      <c r="F1164" s="70" t="s">
        <v>132</v>
      </c>
      <c r="H1164" s="49" t="s">
        <v>107</v>
      </c>
      <c r="I1164" s="50" t="s">
        <v>132</v>
      </c>
      <c r="J1164" s="51" t="s">
        <v>107</v>
      </c>
      <c r="K1164" s="52" t="s">
        <v>107</v>
      </c>
      <c r="L1164" s="52" t="s">
        <v>132</v>
      </c>
      <c r="M1164" s="52">
        <v>0</v>
      </c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</row>
    <row r="1165" spans="1:71" ht="12">
      <c r="A1165" s="34" t="s">
        <v>132</v>
      </c>
      <c r="B1165" s="74" t="s">
        <v>107</v>
      </c>
      <c r="C1165" s="75">
        <v>0</v>
      </c>
      <c r="D1165" s="34" t="s">
        <v>107</v>
      </c>
      <c r="E1165" s="35" t="s">
        <v>107</v>
      </c>
      <c r="F1165" s="70" t="s">
        <v>132</v>
      </c>
      <c r="H1165" s="49" t="s">
        <v>107</v>
      </c>
      <c r="I1165" s="50" t="s">
        <v>132</v>
      </c>
      <c r="J1165" s="51" t="s">
        <v>107</v>
      </c>
      <c r="K1165" s="52" t="s">
        <v>107</v>
      </c>
      <c r="L1165" s="52" t="s">
        <v>132</v>
      </c>
      <c r="M1165" s="52">
        <v>0</v>
      </c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</row>
    <row r="1166" spans="1:71" ht="12">
      <c r="A1166" s="34" t="s">
        <v>132</v>
      </c>
      <c r="B1166" s="74" t="s">
        <v>107</v>
      </c>
      <c r="C1166" s="75">
        <v>0</v>
      </c>
      <c r="D1166" s="34" t="s">
        <v>107</v>
      </c>
      <c r="E1166" s="35" t="s">
        <v>107</v>
      </c>
      <c r="F1166" s="70" t="s">
        <v>132</v>
      </c>
      <c r="H1166" s="49" t="s">
        <v>107</v>
      </c>
      <c r="I1166" s="50" t="s">
        <v>132</v>
      </c>
      <c r="J1166" s="51" t="s">
        <v>107</v>
      </c>
      <c r="K1166" s="52" t="s">
        <v>107</v>
      </c>
      <c r="L1166" s="52" t="s">
        <v>132</v>
      </c>
      <c r="M1166" s="52">
        <v>0</v>
      </c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</row>
    <row r="1167" spans="1:71" ht="12">
      <c r="A1167" s="34" t="s">
        <v>132</v>
      </c>
      <c r="B1167" s="74" t="s">
        <v>107</v>
      </c>
      <c r="C1167" s="75">
        <v>0</v>
      </c>
      <c r="D1167" s="34" t="s">
        <v>107</v>
      </c>
      <c r="E1167" s="35" t="s">
        <v>107</v>
      </c>
      <c r="F1167" s="70" t="s">
        <v>132</v>
      </c>
      <c r="H1167" s="49" t="s">
        <v>107</v>
      </c>
      <c r="I1167" s="50" t="s">
        <v>132</v>
      </c>
      <c r="J1167" s="51" t="s">
        <v>107</v>
      </c>
      <c r="K1167" s="52" t="s">
        <v>107</v>
      </c>
      <c r="L1167" s="52" t="s">
        <v>132</v>
      </c>
      <c r="M1167" s="52">
        <v>0</v>
      </c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</row>
    <row r="1168" spans="1:71" ht="12">
      <c r="A1168" s="34" t="s">
        <v>132</v>
      </c>
      <c r="B1168" s="74" t="s">
        <v>107</v>
      </c>
      <c r="C1168" s="75">
        <v>0</v>
      </c>
      <c r="D1168" s="34" t="s">
        <v>107</v>
      </c>
      <c r="E1168" s="35" t="s">
        <v>107</v>
      </c>
      <c r="F1168" s="70" t="s">
        <v>132</v>
      </c>
      <c r="H1168" s="49" t="s">
        <v>107</v>
      </c>
      <c r="I1168" s="50" t="s">
        <v>132</v>
      </c>
      <c r="J1168" s="51" t="s">
        <v>107</v>
      </c>
      <c r="K1168" s="52" t="s">
        <v>107</v>
      </c>
      <c r="L1168" s="52" t="s">
        <v>132</v>
      </c>
      <c r="M1168" s="52">
        <v>0</v>
      </c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</row>
    <row r="1169" spans="1:71" ht="12">
      <c r="A1169" s="34" t="s">
        <v>132</v>
      </c>
      <c r="B1169" s="74" t="s">
        <v>107</v>
      </c>
      <c r="C1169" s="75">
        <v>0</v>
      </c>
      <c r="D1169" s="34" t="s">
        <v>107</v>
      </c>
      <c r="E1169" s="35" t="s">
        <v>107</v>
      </c>
      <c r="F1169" s="70" t="s">
        <v>132</v>
      </c>
      <c r="H1169" s="49" t="s">
        <v>107</v>
      </c>
      <c r="I1169" s="50" t="s">
        <v>132</v>
      </c>
      <c r="J1169" s="51" t="s">
        <v>107</v>
      </c>
      <c r="K1169" s="52" t="s">
        <v>107</v>
      </c>
      <c r="L1169" s="52" t="s">
        <v>132</v>
      </c>
      <c r="M1169" s="52">
        <v>0</v>
      </c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</row>
    <row r="1170" spans="1:71" ht="12">
      <c r="A1170" s="34" t="s">
        <v>132</v>
      </c>
      <c r="B1170" s="74" t="s">
        <v>107</v>
      </c>
      <c r="C1170" s="75">
        <v>0</v>
      </c>
      <c r="D1170" s="34" t="s">
        <v>107</v>
      </c>
      <c r="E1170" s="35" t="s">
        <v>107</v>
      </c>
      <c r="F1170" s="70" t="s">
        <v>132</v>
      </c>
      <c r="H1170" s="49" t="s">
        <v>107</v>
      </c>
      <c r="I1170" s="50" t="s">
        <v>132</v>
      </c>
      <c r="J1170" s="51" t="s">
        <v>107</v>
      </c>
      <c r="K1170" s="52" t="s">
        <v>107</v>
      </c>
      <c r="L1170" s="52" t="s">
        <v>132</v>
      </c>
      <c r="M1170" s="52">
        <v>0</v>
      </c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</row>
    <row r="1171" spans="1:71" ht="12">
      <c r="A1171" s="34" t="s">
        <v>132</v>
      </c>
      <c r="B1171" s="74" t="s">
        <v>107</v>
      </c>
      <c r="C1171" s="75">
        <v>0</v>
      </c>
      <c r="D1171" s="34" t="s">
        <v>107</v>
      </c>
      <c r="E1171" s="35" t="s">
        <v>107</v>
      </c>
      <c r="F1171" s="70" t="s">
        <v>132</v>
      </c>
      <c r="H1171" s="49" t="s">
        <v>107</v>
      </c>
      <c r="I1171" s="50" t="s">
        <v>132</v>
      </c>
      <c r="J1171" s="51" t="s">
        <v>107</v>
      </c>
      <c r="K1171" s="52" t="s">
        <v>107</v>
      </c>
      <c r="L1171" s="52" t="s">
        <v>132</v>
      </c>
      <c r="M1171" s="52">
        <v>0</v>
      </c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</row>
    <row r="1172" spans="1:71" ht="12">
      <c r="A1172" s="34" t="s">
        <v>132</v>
      </c>
      <c r="B1172" s="74" t="s">
        <v>107</v>
      </c>
      <c r="C1172" s="75">
        <v>0</v>
      </c>
      <c r="D1172" s="34" t="s">
        <v>107</v>
      </c>
      <c r="E1172" s="35" t="s">
        <v>107</v>
      </c>
      <c r="F1172" s="70" t="s">
        <v>132</v>
      </c>
      <c r="H1172" s="49" t="s">
        <v>107</v>
      </c>
      <c r="I1172" s="50" t="s">
        <v>132</v>
      </c>
      <c r="J1172" s="51" t="s">
        <v>107</v>
      </c>
      <c r="K1172" s="52" t="s">
        <v>107</v>
      </c>
      <c r="L1172" s="52" t="s">
        <v>132</v>
      </c>
      <c r="M1172" s="52">
        <v>0</v>
      </c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</row>
    <row r="1173" spans="1:71" ht="12">
      <c r="A1173" s="34" t="s">
        <v>132</v>
      </c>
      <c r="B1173" s="74" t="s">
        <v>107</v>
      </c>
      <c r="C1173" s="75">
        <v>0</v>
      </c>
      <c r="D1173" s="34" t="s">
        <v>107</v>
      </c>
      <c r="E1173" s="35" t="s">
        <v>107</v>
      </c>
      <c r="F1173" s="70" t="s">
        <v>132</v>
      </c>
      <c r="H1173" s="49" t="s">
        <v>107</v>
      </c>
      <c r="I1173" s="50" t="s">
        <v>132</v>
      </c>
      <c r="J1173" s="51" t="s">
        <v>107</v>
      </c>
      <c r="K1173" s="52" t="s">
        <v>107</v>
      </c>
      <c r="L1173" s="52" t="s">
        <v>132</v>
      </c>
      <c r="M1173" s="52">
        <v>0</v>
      </c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</row>
    <row r="1174" spans="1:71" ht="12">
      <c r="A1174" s="34" t="s">
        <v>132</v>
      </c>
      <c r="B1174" s="74" t="s">
        <v>107</v>
      </c>
      <c r="C1174" s="75">
        <v>0</v>
      </c>
      <c r="D1174" s="34" t="s">
        <v>107</v>
      </c>
      <c r="E1174" s="35" t="s">
        <v>107</v>
      </c>
      <c r="F1174" s="70" t="s">
        <v>132</v>
      </c>
      <c r="H1174" s="49" t="s">
        <v>107</v>
      </c>
      <c r="I1174" s="50" t="s">
        <v>132</v>
      </c>
      <c r="J1174" s="51" t="s">
        <v>107</v>
      </c>
      <c r="K1174" s="52" t="s">
        <v>107</v>
      </c>
      <c r="L1174" s="52" t="s">
        <v>132</v>
      </c>
      <c r="M1174" s="52">
        <v>0</v>
      </c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</row>
    <row r="1175" spans="1:71" ht="12">
      <c r="A1175" s="34" t="s">
        <v>132</v>
      </c>
      <c r="B1175" s="74" t="s">
        <v>107</v>
      </c>
      <c r="C1175" s="75">
        <v>0</v>
      </c>
      <c r="D1175" s="34" t="s">
        <v>107</v>
      </c>
      <c r="E1175" s="35" t="s">
        <v>107</v>
      </c>
      <c r="F1175" s="70" t="s">
        <v>132</v>
      </c>
      <c r="H1175" s="49" t="s">
        <v>107</v>
      </c>
      <c r="I1175" s="50" t="s">
        <v>132</v>
      </c>
      <c r="J1175" s="51" t="s">
        <v>107</v>
      </c>
      <c r="K1175" s="52" t="s">
        <v>107</v>
      </c>
      <c r="L1175" s="52" t="s">
        <v>132</v>
      </c>
      <c r="M1175" s="52">
        <v>0</v>
      </c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</row>
    <row r="1176" spans="1:71" ht="12">
      <c r="A1176" s="34" t="s">
        <v>132</v>
      </c>
      <c r="B1176" s="74" t="s">
        <v>107</v>
      </c>
      <c r="C1176" s="75">
        <v>0</v>
      </c>
      <c r="D1176" s="34" t="s">
        <v>107</v>
      </c>
      <c r="E1176" s="35" t="s">
        <v>107</v>
      </c>
      <c r="F1176" s="70" t="s">
        <v>132</v>
      </c>
      <c r="H1176" s="49" t="s">
        <v>107</v>
      </c>
      <c r="I1176" s="50" t="s">
        <v>132</v>
      </c>
      <c r="J1176" s="51" t="s">
        <v>107</v>
      </c>
      <c r="K1176" s="52" t="s">
        <v>107</v>
      </c>
      <c r="L1176" s="52" t="s">
        <v>132</v>
      </c>
      <c r="M1176" s="52">
        <v>0</v>
      </c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</row>
    <row r="1177" spans="1:71" ht="12">
      <c r="A1177" s="34" t="s">
        <v>132</v>
      </c>
      <c r="B1177" s="74" t="s">
        <v>107</v>
      </c>
      <c r="C1177" s="75">
        <v>0</v>
      </c>
      <c r="D1177" s="34" t="s">
        <v>107</v>
      </c>
      <c r="E1177" s="35" t="s">
        <v>107</v>
      </c>
      <c r="F1177" s="70" t="s">
        <v>132</v>
      </c>
      <c r="H1177" s="49" t="s">
        <v>107</v>
      </c>
      <c r="I1177" s="50" t="s">
        <v>132</v>
      </c>
      <c r="J1177" s="51" t="s">
        <v>107</v>
      </c>
      <c r="K1177" s="52" t="s">
        <v>107</v>
      </c>
      <c r="L1177" s="52" t="s">
        <v>132</v>
      </c>
      <c r="M1177" s="52">
        <v>0</v>
      </c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</row>
    <row r="1178" spans="1:71" ht="12">
      <c r="A1178" s="34" t="s">
        <v>132</v>
      </c>
      <c r="B1178" s="74" t="s">
        <v>107</v>
      </c>
      <c r="C1178" s="75">
        <v>0</v>
      </c>
      <c r="D1178" s="34" t="s">
        <v>107</v>
      </c>
      <c r="E1178" s="35" t="s">
        <v>107</v>
      </c>
      <c r="F1178" s="70" t="s">
        <v>132</v>
      </c>
      <c r="H1178" s="49" t="s">
        <v>107</v>
      </c>
      <c r="I1178" s="50" t="s">
        <v>132</v>
      </c>
      <c r="J1178" s="51" t="s">
        <v>107</v>
      </c>
      <c r="K1178" s="52" t="s">
        <v>107</v>
      </c>
      <c r="L1178" s="52" t="s">
        <v>132</v>
      </c>
      <c r="M1178" s="52">
        <v>0</v>
      </c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</row>
    <row r="1179" spans="1:71" ht="12">
      <c r="A1179" s="34" t="s">
        <v>132</v>
      </c>
      <c r="B1179" s="74" t="s">
        <v>107</v>
      </c>
      <c r="C1179" s="75">
        <v>0</v>
      </c>
      <c r="D1179" s="34" t="s">
        <v>107</v>
      </c>
      <c r="E1179" s="35" t="s">
        <v>107</v>
      </c>
      <c r="F1179" s="70" t="s">
        <v>132</v>
      </c>
      <c r="H1179" s="49" t="s">
        <v>107</v>
      </c>
      <c r="I1179" s="50" t="s">
        <v>132</v>
      </c>
      <c r="J1179" s="51" t="s">
        <v>107</v>
      </c>
      <c r="K1179" s="52" t="s">
        <v>107</v>
      </c>
      <c r="L1179" s="52" t="s">
        <v>132</v>
      </c>
      <c r="M1179" s="52">
        <v>0</v>
      </c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</row>
    <row r="1180" spans="1:71" ht="12">
      <c r="A1180" s="34" t="s">
        <v>132</v>
      </c>
      <c r="B1180" s="74" t="s">
        <v>107</v>
      </c>
      <c r="C1180" s="75">
        <v>0</v>
      </c>
      <c r="D1180" s="34" t="s">
        <v>107</v>
      </c>
      <c r="E1180" s="35" t="s">
        <v>107</v>
      </c>
      <c r="F1180" s="70" t="s">
        <v>132</v>
      </c>
      <c r="H1180" s="49" t="s">
        <v>107</v>
      </c>
      <c r="I1180" s="50" t="s">
        <v>132</v>
      </c>
      <c r="J1180" s="51" t="s">
        <v>107</v>
      </c>
      <c r="K1180" s="52" t="s">
        <v>107</v>
      </c>
      <c r="L1180" s="52" t="s">
        <v>132</v>
      </c>
      <c r="M1180" s="52">
        <v>0</v>
      </c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</row>
    <row r="1181" spans="1:71" ht="12">
      <c r="A1181" s="34" t="s">
        <v>132</v>
      </c>
      <c r="B1181" s="74" t="s">
        <v>107</v>
      </c>
      <c r="C1181" s="75">
        <v>0</v>
      </c>
      <c r="D1181" s="34" t="s">
        <v>107</v>
      </c>
      <c r="E1181" s="35" t="s">
        <v>107</v>
      </c>
      <c r="F1181" s="70" t="s">
        <v>132</v>
      </c>
      <c r="H1181" s="49" t="s">
        <v>107</v>
      </c>
      <c r="I1181" s="50" t="s">
        <v>132</v>
      </c>
      <c r="J1181" s="51" t="s">
        <v>107</v>
      </c>
      <c r="K1181" s="52" t="s">
        <v>107</v>
      </c>
      <c r="L1181" s="52" t="s">
        <v>132</v>
      </c>
      <c r="M1181" s="52">
        <v>0</v>
      </c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</row>
    <row r="1182" spans="1:71" ht="12">
      <c r="A1182" s="34" t="s">
        <v>132</v>
      </c>
      <c r="B1182" s="74" t="s">
        <v>107</v>
      </c>
      <c r="C1182" s="75">
        <v>0</v>
      </c>
      <c r="D1182" s="34" t="s">
        <v>107</v>
      </c>
      <c r="E1182" s="35" t="s">
        <v>107</v>
      </c>
      <c r="F1182" s="70" t="s">
        <v>132</v>
      </c>
      <c r="H1182" s="49" t="s">
        <v>107</v>
      </c>
      <c r="I1182" s="50" t="s">
        <v>132</v>
      </c>
      <c r="J1182" s="51" t="s">
        <v>107</v>
      </c>
      <c r="K1182" s="52" t="s">
        <v>107</v>
      </c>
      <c r="L1182" s="52" t="s">
        <v>132</v>
      </c>
      <c r="M1182" s="52">
        <v>0</v>
      </c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</row>
    <row r="1183" spans="1:71" ht="12">
      <c r="A1183" s="34" t="s">
        <v>132</v>
      </c>
      <c r="B1183" s="74" t="s">
        <v>107</v>
      </c>
      <c r="C1183" s="75">
        <v>0</v>
      </c>
      <c r="D1183" s="34" t="s">
        <v>107</v>
      </c>
      <c r="E1183" s="35" t="s">
        <v>107</v>
      </c>
      <c r="F1183" s="70" t="s">
        <v>132</v>
      </c>
      <c r="H1183" s="49" t="s">
        <v>107</v>
      </c>
      <c r="I1183" s="50" t="s">
        <v>132</v>
      </c>
      <c r="J1183" s="51" t="s">
        <v>107</v>
      </c>
      <c r="K1183" s="52" t="s">
        <v>107</v>
      </c>
      <c r="L1183" s="52" t="s">
        <v>132</v>
      </c>
      <c r="M1183" s="52">
        <v>0</v>
      </c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</row>
    <row r="1184" spans="1:71" ht="12">
      <c r="A1184" s="34" t="s">
        <v>132</v>
      </c>
      <c r="B1184" s="74" t="s">
        <v>107</v>
      </c>
      <c r="C1184" s="75">
        <v>0</v>
      </c>
      <c r="D1184" s="34" t="s">
        <v>107</v>
      </c>
      <c r="E1184" s="35" t="s">
        <v>107</v>
      </c>
      <c r="F1184" s="70" t="s">
        <v>132</v>
      </c>
      <c r="H1184" s="49" t="s">
        <v>107</v>
      </c>
      <c r="I1184" s="50" t="s">
        <v>132</v>
      </c>
      <c r="J1184" s="51" t="s">
        <v>107</v>
      </c>
      <c r="K1184" s="52" t="s">
        <v>107</v>
      </c>
      <c r="L1184" s="52" t="s">
        <v>132</v>
      </c>
      <c r="M1184" s="52">
        <v>0</v>
      </c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</row>
    <row r="1185" spans="1:71" ht="12">
      <c r="A1185" s="34" t="s">
        <v>132</v>
      </c>
      <c r="B1185" s="74" t="s">
        <v>107</v>
      </c>
      <c r="C1185" s="75">
        <v>0</v>
      </c>
      <c r="D1185" s="34" t="s">
        <v>107</v>
      </c>
      <c r="E1185" s="35" t="s">
        <v>107</v>
      </c>
      <c r="F1185" s="70" t="s">
        <v>132</v>
      </c>
      <c r="H1185" s="49" t="s">
        <v>107</v>
      </c>
      <c r="I1185" s="50" t="s">
        <v>132</v>
      </c>
      <c r="J1185" s="51" t="s">
        <v>107</v>
      </c>
      <c r="K1185" s="52" t="s">
        <v>107</v>
      </c>
      <c r="L1185" s="52" t="s">
        <v>132</v>
      </c>
      <c r="M1185" s="52">
        <v>0</v>
      </c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</row>
    <row r="1186" spans="1:71" ht="12">
      <c r="A1186" s="34" t="s">
        <v>132</v>
      </c>
      <c r="B1186" s="74" t="s">
        <v>107</v>
      </c>
      <c r="C1186" s="75">
        <v>0</v>
      </c>
      <c r="D1186" s="34" t="s">
        <v>107</v>
      </c>
      <c r="E1186" s="35" t="s">
        <v>107</v>
      </c>
      <c r="F1186" s="70" t="s">
        <v>132</v>
      </c>
      <c r="H1186" s="49" t="s">
        <v>107</v>
      </c>
      <c r="I1186" s="50" t="s">
        <v>132</v>
      </c>
      <c r="J1186" s="51" t="s">
        <v>107</v>
      </c>
      <c r="K1186" s="52" t="s">
        <v>107</v>
      </c>
      <c r="L1186" s="52" t="s">
        <v>132</v>
      </c>
      <c r="M1186" s="52">
        <v>0</v>
      </c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</row>
    <row r="1187" spans="1:71" ht="12">
      <c r="A1187" s="34" t="s">
        <v>132</v>
      </c>
      <c r="B1187" s="74" t="s">
        <v>107</v>
      </c>
      <c r="C1187" s="75">
        <v>0</v>
      </c>
      <c r="D1187" s="34" t="s">
        <v>107</v>
      </c>
      <c r="E1187" s="35" t="s">
        <v>107</v>
      </c>
      <c r="F1187" s="70" t="s">
        <v>132</v>
      </c>
      <c r="H1187" s="49" t="s">
        <v>107</v>
      </c>
      <c r="I1187" s="50" t="s">
        <v>132</v>
      </c>
      <c r="J1187" s="51" t="s">
        <v>107</v>
      </c>
      <c r="K1187" s="52" t="s">
        <v>107</v>
      </c>
      <c r="L1187" s="52" t="s">
        <v>132</v>
      </c>
      <c r="M1187" s="52">
        <v>0</v>
      </c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</row>
    <row r="1188" spans="1:71" ht="12">
      <c r="A1188" s="34" t="s">
        <v>132</v>
      </c>
      <c r="B1188" s="74" t="s">
        <v>107</v>
      </c>
      <c r="C1188" s="75">
        <v>0</v>
      </c>
      <c r="D1188" s="34" t="s">
        <v>107</v>
      </c>
      <c r="E1188" s="35" t="s">
        <v>107</v>
      </c>
      <c r="F1188" s="70" t="s">
        <v>132</v>
      </c>
      <c r="H1188" s="49" t="s">
        <v>107</v>
      </c>
      <c r="I1188" s="50" t="s">
        <v>132</v>
      </c>
      <c r="J1188" s="51" t="s">
        <v>107</v>
      </c>
      <c r="K1188" s="52" t="s">
        <v>107</v>
      </c>
      <c r="L1188" s="52" t="s">
        <v>132</v>
      </c>
      <c r="M1188" s="52">
        <v>0</v>
      </c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</row>
    <row r="1189" spans="1:71" ht="12">
      <c r="A1189" s="34" t="s">
        <v>132</v>
      </c>
      <c r="B1189" s="74" t="s">
        <v>107</v>
      </c>
      <c r="C1189" s="75">
        <v>0</v>
      </c>
      <c r="D1189" s="34" t="s">
        <v>107</v>
      </c>
      <c r="E1189" s="35" t="s">
        <v>107</v>
      </c>
      <c r="F1189" s="70" t="s">
        <v>132</v>
      </c>
      <c r="H1189" s="49" t="s">
        <v>107</v>
      </c>
      <c r="I1189" s="50" t="s">
        <v>132</v>
      </c>
      <c r="J1189" s="51" t="s">
        <v>107</v>
      </c>
      <c r="K1189" s="52" t="s">
        <v>107</v>
      </c>
      <c r="L1189" s="52" t="s">
        <v>132</v>
      </c>
      <c r="M1189" s="52">
        <v>0</v>
      </c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</row>
    <row r="1190" spans="1:71" ht="12">
      <c r="A1190" s="34" t="s">
        <v>132</v>
      </c>
      <c r="B1190" s="74" t="s">
        <v>107</v>
      </c>
      <c r="C1190" s="75">
        <v>0</v>
      </c>
      <c r="D1190" s="34" t="s">
        <v>107</v>
      </c>
      <c r="E1190" s="35" t="s">
        <v>107</v>
      </c>
      <c r="F1190" s="70" t="s">
        <v>132</v>
      </c>
      <c r="H1190" s="49" t="s">
        <v>107</v>
      </c>
      <c r="I1190" s="50" t="s">
        <v>132</v>
      </c>
      <c r="J1190" s="51" t="s">
        <v>107</v>
      </c>
      <c r="K1190" s="52" t="s">
        <v>107</v>
      </c>
      <c r="L1190" s="52" t="s">
        <v>132</v>
      </c>
      <c r="M1190" s="52">
        <v>0</v>
      </c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</row>
    <row r="1191" spans="1:71" ht="12">
      <c r="A1191" s="34" t="s">
        <v>132</v>
      </c>
      <c r="B1191" s="74" t="s">
        <v>107</v>
      </c>
      <c r="C1191" s="75">
        <v>0</v>
      </c>
      <c r="D1191" s="34" t="s">
        <v>107</v>
      </c>
      <c r="E1191" s="35" t="s">
        <v>107</v>
      </c>
      <c r="F1191" s="70" t="s">
        <v>132</v>
      </c>
      <c r="H1191" s="49" t="s">
        <v>107</v>
      </c>
      <c r="I1191" s="50" t="s">
        <v>132</v>
      </c>
      <c r="J1191" s="51" t="s">
        <v>107</v>
      </c>
      <c r="K1191" s="52" t="s">
        <v>107</v>
      </c>
      <c r="L1191" s="52" t="s">
        <v>132</v>
      </c>
      <c r="M1191" s="52">
        <v>0</v>
      </c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</row>
    <row r="1192" spans="1:71" ht="12">
      <c r="A1192" s="34" t="s">
        <v>132</v>
      </c>
      <c r="B1192" s="74" t="s">
        <v>107</v>
      </c>
      <c r="C1192" s="75">
        <v>0</v>
      </c>
      <c r="D1192" s="34" t="s">
        <v>107</v>
      </c>
      <c r="E1192" s="35" t="s">
        <v>107</v>
      </c>
      <c r="F1192" s="70" t="s">
        <v>132</v>
      </c>
      <c r="H1192" s="49" t="s">
        <v>107</v>
      </c>
      <c r="I1192" s="50" t="s">
        <v>132</v>
      </c>
      <c r="J1192" s="51" t="s">
        <v>107</v>
      </c>
      <c r="K1192" s="52" t="s">
        <v>107</v>
      </c>
      <c r="L1192" s="52" t="s">
        <v>132</v>
      </c>
      <c r="M1192" s="52">
        <v>0</v>
      </c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</row>
    <row r="1193" spans="1:71" ht="12">
      <c r="A1193" s="34" t="s">
        <v>132</v>
      </c>
      <c r="B1193" s="74" t="s">
        <v>107</v>
      </c>
      <c r="C1193" s="75">
        <v>0</v>
      </c>
      <c r="D1193" s="34" t="s">
        <v>107</v>
      </c>
      <c r="E1193" s="35" t="s">
        <v>107</v>
      </c>
      <c r="F1193" s="70" t="s">
        <v>132</v>
      </c>
      <c r="H1193" s="49" t="s">
        <v>107</v>
      </c>
      <c r="I1193" s="50" t="s">
        <v>132</v>
      </c>
      <c r="J1193" s="51" t="s">
        <v>107</v>
      </c>
      <c r="K1193" s="52" t="s">
        <v>107</v>
      </c>
      <c r="L1193" s="52" t="s">
        <v>132</v>
      </c>
      <c r="M1193" s="52">
        <v>0</v>
      </c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</row>
    <row r="1194" spans="1:71" ht="12">
      <c r="A1194" s="34" t="s">
        <v>132</v>
      </c>
      <c r="B1194" s="74" t="s">
        <v>107</v>
      </c>
      <c r="C1194" s="75">
        <v>0</v>
      </c>
      <c r="D1194" s="34" t="s">
        <v>107</v>
      </c>
      <c r="E1194" s="35" t="s">
        <v>107</v>
      </c>
      <c r="F1194" s="70" t="s">
        <v>132</v>
      </c>
      <c r="H1194" s="49" t="s">
        <v>107</v>
      </c>
      <c r="I1194" s="50" t="s">
        <v>132</v>
      </c>
      <c r="J1194" s="51" t="s">
        <v>107</v>
      </c>
      <c r="K1194" s="52" t="s">
        <v>107</v>
      </c>
      <c r="L1194" s="52" t="s">
        <v>132</v>
      </c>
      <c r="M1194" s="52">
        <v>0</v>
      </c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</row>
    <row r="1195" spans="1:71" ht="12">
      <c r="A1195" s="34" t="s">
        <v>132</v>
      </c>
      <c r="B1195" s="74" t="s">
        <v>107</v>
      </c>
      <c r="C1195" s="75">
        <v>0</v>
      </c>
      <c r="D1195" s="34" t="s">
        <v>107</v>
      </c>
      <c r="E1195" s="35" t="s">
        <v>107</v>
      </c>
      <c r="F1195" s="70" t="s">
        <v>132</v>
      </c>
      <c r="H1195" s="49" t="s">
        <v>107</v>
      </c>
      <c r="I1195" s="50" t="s">
        <v>132</v>
      </c>
      <c r="J1195" s="51" t="s">
        <v>107</v>
      </c>
      <c r="K1195" s="52" t="s">
        <v>107</v>
      </c>
      <c r="L1195" s="52" t="s">
        <v>132</v>
      </c>
      <c r="M1195" s="52">
        <v>0</v>
      </c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</row>
    <row r="1196" spans="1:71" ht="12">
      <c r="A1196" s="34" t="s">
        <v>132</v>
      </c>
      <c r="B1196" s="74" t="s">
        <v>107</v>
      </c>
      <c r="C1196" s="75">
        <v>0</v>
      </c>
      <c r="D1196" s="34" t="s">
        <v>107</v>
      </c>
      <c r="E1196" s="35" t="s">
        <v>107</v>
      </c>
      <c r="F1196" s="70" t="s">
        <v>132</v>
      </c>
      <c r="H1196" s="49" t="s">
        <v>107</v>
      </c>
      <c r="I1196" s="50" t="s">
        <v>132</v>
      </c>
      <c r="J1196" s="51" t="s">
        <v>107</v>
      </c>
      <c r="K1196" s="52" t="s">
        <v>107</v>
      </c>
      <c r="L1196" s="52" t="s">
        <v>132</v>
      </c>
      <c r="M1196" s="52">
        <v>0</v>
      </c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</row>
    <row r="1197" spans="1:71" ht="12">
      <c r="A1197" s="34" t="s">
        <v>132</v>
      </c>
      <c r="B1197" s="74" t="s">
        <v>107</v>
      </c>
      <c r="C1197" s="75">
        <v>0</v>
      </c>
      <c r="D1197" s="34" t="s">
        <v>107</v>
      </c>
      <c r="E1197" s="35" t="s">
        <v>107</v>
      </c>
      <c r="F1197" s="70" t="s">
        <v>132</v>
      </c>
      <c r="H1197" s="49" t="s">
        <v>107</v>
      </c>
      <c r="I1197" s="50" t="s">
        <v>132</v>
      </c>
      <c r="J1197" s="51" t="s">
        <v>107</v>
      </c>
      <c r="K1197" s="52" t="s">
        <v>107</v>
      </c>
      <c r="L1197" s="52" t="s">
        <v>132</v>
      </c>
      <c r="M1197" s="52">
        <v>0</v>
      </c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</row>
    <row r="1198" spans="1:71" ht="12">
      <c r="A1198" s="34" t="s">
        <v>132</v>
      </c>
      <c r="B1198" s="74" t="s">
        <v>107</v>
      </c>
      <c r="C1198" s="75">
        <v>0</v>
      </c>
      <c r="D1198" s="34" t="s">
        <v>107</v>
      </c>
      <c r="E1198" s="35" t="s">
        <v>107</v>
      </c>
      <c r="F1198" s="70" t="s">
        <v>132</v>
      </c>
      <c r="H1198" s="49" t="s">
        <v>107</v>
      </c>
      <c r="I1198" s="50" t="s">
        <v>132</v>
      </c>
      <c r="J1198" s="51" t="s">
        <v>107</v>
      </c>
      <c r="K1198" s="52" t="s">
        <v>107</v>
      </c>
      <c r="L1198" s="52" t="s">
        <v>132</v>
      </c>
      <c r="M1198" s="52">
        <v>0</v>
      </c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</row>
    <row r="1199" spans="1:71" ht="12">
      <c r="A1199" s="34" t="s">
        <v>132</v>
      </c>
      <c r="B1199" s="74" t="s">
        <v>107</v>
      </c>
      <c r="C1199" s="75">
        <v>0</v>
      </c>
      <c r="D1199" s="34" t="s">
        <v>107</v>
      </c>
      <c r="E1199" s="35" t="s">
        <v>107</v>
      </c>
      <c r="F1199" s="70" t="s">
        <v>132</v>
      </c>
      <c r="H1199" s="49" t="s">
        <v>107</v>
      </c>
      <c r="I1199" s="50" t="s">
        <v>132</v>
      </c>
      <c r="J1199" s="51" t="s">
        <v>107</v>
      </c>
      <c r="K1199" s="52" t="s">
        <v>107</v>
      </c>
      <c r="L1199" s="52" t="s">
        <v>132</v>
      </c>
      <c r="M1199" s="52">
        <v>0</v>
      </c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</row>
    <row r="1200" spans="1:71" ht="12">
      <c r="A1200" s="34" t="s">
        <v>132</v>
      </c>
      <c r="B1200" s="74" t="s">
        <v>107</v>
      </c>
      <c r="C1200" s="75">
        <v>0</v>
      </c>
      <c r="D1200" s="34" t="s">
        <v>107</v>
      </c>
      <c r="E1200" s="35" t="s">
        <v>107</v>
      </c>
      <c r="F1200" s="70" t="s">
        <v>132</v>
      </c>
      <c r="H1200" s="49" t="s">
        <v>107</v>
      </c>
      <c r="I1200" s="50" t="s">
        <v>132</v>
      </c>
      <c r="J1200" s="51" t="s">
        <v>107</v>
      </c>
      <c r="K1200" s="52" t="s">
        <v>107</v>
      </c>
      <c r="L1200" s="52" t="s">
        <v>132</v>
      </c>
      <c r="M1200" s="52">
        <v>0</v>
      </c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</row>
    <row r="1201" spans="1:71" ht="12">
      <c r="A1201" s="34" t="s">
        <v>132</v>
      </c>
      <c r="B1201" s="74" t="s">
        <v>107</v>
      </c>
      <c r="C1201" s="75">
        <v>0</v>
      </c>
      <c r="D1201" s="34" t="s">
        <v>107</v>
      </c>
      <c r="E1201" s="35" t="s">
        <v>107</v>
      </c>
      <c r="F1201" s="70" t="s">
        <v>132</v>
      </c>
      <c r="H1201" s="49" t="s">
        <v>107</v>
      </c>
      <c r="I1201" s="50" t="s">
        <v>132</v>
      </c>
      <c r="J1201" s="51" t="s">
        <v>107</v>
      </c>
      <c r="K1201" s="52" t="s">
        <v>107</v>
      </c>
      <c r="L1201" s="52" t="s">
        <v>132</v>
      </c>
      <c r="M1201" s="52">
        <v>0</v>
      </c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</row>
    <row r="1202" spans="1:71" ht="12">
      <c r="A1202" s="34" t="s">
        <v>132</v>
      </c>
      <c r="B1202" s="74" t="s">
        <v>107</v>
      </c>
      <c r="C1202" s="75">
        <v>0</v>
      </c>
      <c r="D1202" s="34" t="s">
        <v>107</v>
      </c>
      <c r="E1202" s="35" t="s">
        <v>107</v>
      </c>
      <c r="F1202" s="70" t="s">
        <v>132</v>
      </c>
      <c r="H1202" s="49" t="s">
        <v>107</v>
      </c>
      <c r="I1202" s="50" t="s">
        <v>132</v>
      </c>
      <c r="J1202" s="51" t="s">
        <v>107</v>
      </c>
      <c r="K1202" s="52" t="s">
        <v>107</v>
      </c>
      <c r="L1202" s="52" t="s">
        <v>132</v>
      </c>
      <c r="M1202" s="52">
        <v>0</v>
      </c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</row>
    <row r="1203" spans="1:71" ht="12">
      <c r="A1203" s="34" t="s">
        <v>132</v>
      </c>
      <c r="B1203" s="74" t="s">
        <v>107</v>
      </c>
      <c r="C1203" s="75">
        <v>0</v>
      </c>
      <c r="D1203" s="34" t="s">
        <v>107</v>
      </c>
      <c r="E1203" s="35" t="s">
        <v>107</v>
      </c>
      <c r="F1203" s="70" t="s">
        <v>132</v>
      </c>
      <c r="H1203" s="49" t="s">
        <v>107</v>
      </c>
      <c r="I1203" s="50" t="s">
        <v>132</v>
      </c>
      <c r="J1203" s="51" t="s">
        <v>107</v>
      </c>
      <c r="K1203" s="52" t="s">
        <v>107</v>
      </c>
      <c r="L1203" s="52" t="s">
        <v>132</v>
      </c>
      <c r="M1203" s="52">
        <v>0</v>
      </c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</row>
    <row r="1204" spans="1:71" ht="12">
      <c r="A1204" s="34" t="s">
        <v>132</v>
      </c>
      <c r="B1204" s="74" t="s">
        <v>107</v>
      </c>
      <c r="C1204" s="75">
        <v>0</v>
      </c>
      <c r="D1204" s="34" t="s">
        <v>107</v>
      </c>
      <c r="E1204" s="35" t="s">
        <v>107</v>
      </c>
      <c r="F1204" s="70" t="s">
        <v>132</v>
      </c>
      <c r="H1204" s="49" t="s">
        <v>107</v>
      </c>
      <c r="I1204" s="50" t="s">
        <v>132</v>
      </c>
      <c r="J1204" s="51" t="s">
        <v>107</v>
      </c>
      <c r="K1204" s="52" t="s">
        <v>107</v>
      </c>
      <c r="L1204" s="52" t="s">
        <v>132</v>
      </c>
      <c r="M1204" s="52">
        <v>0</v>
      </c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</row>
    <row r="1205" spans="1:71" ht="12">
      <c r="A1205" s="34" t="s">
        <v>132</v>
      </c>
      <c r="B1205" s="74" t="s">
        <v>107</v>
      </c>
      <c r="C1205" s="75">
        <v>0</v>
      </c>
      <c r="D1205" s="34" t="s">
        <v>107</v>
      </c>
      <c r="E1205" s="35" t="s">
        <v>107</v>
      </c>
      <c r="F1205" s="70" t="s">
        <v>132</v>
      </c>
      <c r="H1205" s="49" t="s">
        <v>107</v>
      </c>
      <c r="I1205" s="50" t="s">
        <v>132</v>
      </c>
      <c r="J1205" s="51" t="s">
        <v>107</v>
      </c>
      <c r="K1205" s="52" t="s">
        <v>107</v>
      </c>
      <c r="L1205" s="52" t="s">
        <v>132</v>
      </c>
      <c r="M1205" s="52">
        <v>0</v>
      </c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</row>
    <row r="1206" spans="1:71" ht="12">
      <c r="A1206" s="34" t="s">
        <v>132</v>
      </c>
      <c r="B1206" s="74" t="s">
        <v>107</v>
      </c>
      <c r="C1206" s="75">
        <v>0</v>
      </c>
      <c r="D1206" s="34" t="s">
        <v>107</v>
      </c>
      <c r="E1206" s="35" t="s">
        <v>107</v>
      </c>
      <c r="F1206" s="70" t="s">
        <v>132</v>
      </c>
      <c r="H1206" s="49" t="s">
        <v>107</v>
      </c>
      <c r="I1206" s="50" t="s">
        <v>132</v>
      </c>
      <c r="J1206" s="51" t="s">
        <v>107</v>
      </c>
      <c r="K1206" s="52" t="s">
        <v>107</v>
      </c>
      <c r="L1206" s="52" t="s">
        <v>132</v>
      </c>
      <c r="M1206" s="52">
        <v>0</v>
      </c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</row>
    <row r="1207" spans="1:71" ht="12">
      <c r="A1207" s="34" t="s">
        <v>132</v>
      </c>
      <c r="B1207" s="74" t="s">
        <v>107</v>
      </c>
      <c r="C1207" s="75">
        <v>0</v>
      </c>
      <c r="D1207" s="34" t="s">
        <v>107</v>
      </c>
      <c r="E1207" s="35" t="s">
        <v>107</v>
      </c>
      <c r="F1207" s="70" t="s">
        <v>132</v>
      </c>
      <c r="H1207" s="49" t="s">
        <v>107</v>
      </c>
      <c r="I1207" s="50" t="s">
        <v>132</v>
      </c>
      <c r="J1207" s="51" t="s">
        <v>107</v>
      </c>
      <c r="K1207" s="52" t="s">
        <v>107</v>
      </c>
      <c r="L1207" s="52" t="s">
        <v>132</v>
      </c>
      <c r="M1207" s="52">
        <v>0</v>
      </c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</row>
    <row r="1208" spans="1:71" ht="12">
      <c r="A1208" s="34" t="s">
        <v>132</v>
      </c>
      <c r="B1208" s="74" t="s">
        <v>107</v>
      </c>
      <c r="C1208" s="75">
        <v>0</v>
      </c>
      <c r="D1208" s="34" t="s">
        <v>107</v>
      </c>
      <c r="E1208" s="35" t="s">
        <v>107</v>
      </c>
      <c r="F1208" s="70" t="s">
        <v>132</v>
      </c>
      <c r="H1208" s="49" t="s">
        <v>107</v>
      </c>
      <c r="I1208" s="50" t="s">
        <v>132</v>
      </c>
      <c r="J1208" s="51" t="s">
        <v>107</v>
      </c>
      <c r="K1208" s="52" t="s">
        <v>107</v>
      </c>
      <c r="L1208" s="52" t="s">
        <v>132</v>
      </c>
      <c r="M1208" s="52">
        <v>0</v>
      </c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</row>
    <row r="1209" spans="1:71" ht="12">
      <c r="A1209" s="34" t="s">
        <v>132</v>
      </c>
      <c r="B1209" s="74" t="s">
        <v>107</v>
      </c>
      <c r="C1209" s="75">
        <v>0</v>
      </c>
      <c r="D1209" s="34" t="s">
        <v>107</v>
      </c>
      <c r="E1209" s="35" t="s">
        <v>107</v>
      </c>
      <c r="F1209" s="70" t="s">
        <v>132</v>
      </c>
      <c r="H1209" s="49" t="s">
        <v>107</v>
      </c>
      <c r="I1209" s="50" t="s">
        <v>132</v>
      </c>
      <c r="J1209" s="51" t="s">
        <v>107</v>
      </c>
      <c r="K1209" s="52" t="s">
        <v>107</v>
      </c>
      <c r="L1209" s="52" t="s">
        <v>132</v>
      </c>
      <c r="M1209" s="52">
        <v>0</v>
      </c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</row>
    <row r="1210" spans="1:71" ht="12">
      <c r="A1210" s="34" t="s">
        <v>132</v>
      </c>
      <c r="B1210" s="74" t="s">
        <v>107</v>
      </c>
      <c r="C1210" s="75">
        <v>0</v>
      </c>
      <c r="D1210" s="34" t="s">
        <v>107</v>
      </c>
      <c r="E1210" s="35" t="s">
        <v>107</v>
      </c>
      <c r="F1210" s="70" t="s">
        <v>132</v>
      </c>
      <c r="H1210" s="49" t="s">
        <v>107</v>
      </c>
      <c r="I1210" s="50" t="s">
        <v>132</v>
      </c>
      <c r="J1210" s="51" t="s">
        <v>107</v>
      </c>
      <c r="K1210" s="52" t="s">
        <v>107</v>
      </c>
      <c r="L1210" s="52" t="s">
        <v>132</v>
      </c>
      <c r="M1210" s="52">
        <v>0</v>
      </c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</row>
    <row r="1211" spans="1:71" ht="12">
      <c r="A1211" s="34" t="s">
        <v>132</v>
      </c>
      <c r="B1211" s="74" t="s">
        <v>107</v>
      </c>
      <c r="C1211" s="75">
        <v>0</v>
      </c>
      <c r="D1211" s="34" t="s">
        <v>107</v>
      </c>
      <c r="E1211" s="35" t="s">
        <v>107</v>
      </c>
      <c r="F1211" s="70" t="s">
        <v>132</v>
      </c>
      <c r="H1211" s="49" t="s">
        <v>107</v>
      </c>
      <c r="I1211" s="50" t="s">
        <v>132</v>
      </c>
      <c r="J1211" s="51" t="s">
        <v>107</v>
      </c>
      <c r="K1211" s="52" t="s">
        <v>107</v>
      </c>
      <c r="L1211" s="52" t="s">
        <v>132</v>
      </c>
      <c r="M1211" s="52">
        <v>0</v>
      </c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</row>
    <row r="1212" spans="1:71" ht="12">
      <c r="A1212" s="34" t="s">
        <v>132</v>
      </c>
      <c r="B1212" s="74" t="s">
        <v>107</v>
      </c>
      <c r="C1212" s="75">
        <v>0</v>
      </c>
      <c r="D1212" s="34" t="s">
        <v>107</v>
      </c>
      <c r="E1212" s="35" t="s">
        <v>107</v>
      </c>
      <c r="F1212" s="70" t="s">
        <v>132</v>
      </c>
      <c r="H1212" s="49" t="s">
        <v>107</v>
      </c>
      <c r="I1212" s="50" t="s">
        <v>132</v>
      </c>
      <c r="J1212" s="51" t="s">
        <v>107</v>
      </c>
      <c r="K1212" s="52" t="s">
        <v>107</v>
      </c>
      <c r="L1212" s="52" t="s">
        <v>132</v>
      </c>
      <c r="M1212" s="52">
        <v>0</v>
      </c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</row>
    <row r="1213" spans="1:71" ht="12">
      <c r="A1213" s="34" t="s">
        <v>132</v>
      </c>
      <c r="B1213" s="74" t="s">
        <v>107</v>
      </c>
      <c r="C1213" s="75">
        <v>0</v>
      </c>
      <c r="D1213" s="34" t="s">
        <v>107</v>
      </c>
      <c r="E1213" s="35" t="s">
        <v>107</v>
      </c>
      <c r="F1213" s="70" t="s">
        <v>132</v>
      </c>
      <c r="H1213" s="49" t="s">
        <v>107</v>
      </c>
      <c r="I1213" s="50" t="s">
        <v>132</v>
      </c>
      <c r="J1213" s="51" t="s">
        <v>107</v>
      </c>
      <c r="K1213" s="52" t="s">
        <v>107</v>
      </c>
      <c r="L1213" s="52" t="s">
        <v>132</v>
      </c>
      <c r="M1213" s="52">
        <v>0</v>
      </c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</row>
    <row r="1214" spans="1:71" ht="12">
      <c r="A1214" s="34" t="s">
        <v>132</v>
      </c>
      <c r="B1214" s="74" t="s">
        <v>107</v>
      </c>
      <c r="C1214" s="75">
        <v>0</v>
      </c>
      <c r="D1214" s="34" t="s">
        <v>107</v>
      </c>
      <c r="E1214" s="35" t="s">
        <v>107</v>
      </c>
      <c r="F1214" s="70" t="s">
        <v>132</v>
      </c>
      <c r="H1214" s="49" t="s">
        <v>107</v>
      </c>
      <c r="I1214" s="50" t="s">
        <v>132</v>
      </c>
      <c r="J1214" s="51" t="s">
        <v>107</v>
      </c>
      <c r="K1214" s="52" t="s">
        <v>107</v>
      </c>
      <c r="L1214" s="52" t="s">
        <v>132</v>
      </c>
      <c r="M1214" s="52">
        <v>0</v>
      </c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</row>
    <row r="1215" spans="1:71" ht="12">
      <c r="A1215" s="34" t="s">
        <v>132</v>
      </c>
      <c r="B1215" s="74" t="s">
        <v>107</v>
      </c>
      <c r="C1215" s="75">
        <v>0</v>
      </c>
      <c r="D1215" s="34" t="s">
        <v>107</v>
      </c>
      <c r="E1215" s="35" t="s">
        <v>107</v>
      </c>
      <c r="F1215" s="70" t="s">
        <v>132</v>
      </c>
      <c r="H1215" s="49" t="s">
        <v>107</v>
      </c>
      <c r="I1215" s="50" t="s">
        <v>132</v>
      </c>
      <c r="J1215" s="51" t="s">
        <v>107</v>
      </c>
      <c r="K1215" s="52" t="s">
        <v>107</v>
      </c>
      <c r="L1215" s="52" t="s">
        <v>132</v>
      </c>
      <c r="M1215" s="52">
        <v>0</v>
      </c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</row>
    <row r="1216" spans="1:71" ht="12">
      <c r="A1216" s="34" t="s">
        <v>132</v>
      </c>
      <c r="B1216" s="74" t="s">
        <v>107</v>
      </c>
      <c r="C1216" s="75">
        <v>0</v>
      </c>
      <c r="D1216" s="34" t="s">
        <v>107</v>
      </c>
      <c r="E1216" s="35" t="s">
        <v>107</v>
      </c>
      <c r="F1216" s="70" t="s">
        <v>132</v>
      </c>
      <c r="H1216" s="49" t="s">
        <v>107</v>
      </c>
      <c r="I1216" s="50" t="s">
        <v>132</v>
      </c>
      <c r="J1216" s="51" t="s">
        <v>107</v>
      </c>
      <c r="K1216" s="52" t="s">
        <v>107</v>
      </c>
      <c r="L1216" s="52" t="s">
        <v>132</v>
      </c>
      <c r="M1216" s="52">
        <v>0</v>
      </c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</row>
    <row r="1217" spans="1:71" ht="12">
      <c r="A1217" s="34" t="s">
        <v>132</v>
      </c>
      <c r="B1217" s="74" t="s">
        <v>107</v>
      </c>
      <c r="C1217" s="75">
        <v>0</v>
      </c>
      <c r="D1217" s="34" t="s">
        <v>107</v>
      </c>
      <c r="E1217" s="35" t="s">
        <v>107</v>
      </c>
      <c r="F1217" s="70" t="s">
        <v>132</v>
      </c>
      <c r="H1217" s="49" t="s">
        <v>107</v>
      </c>
      <c r="I1217" s="50" t="s">
        <v>132</v>
      </c>
      <c r="J1217" s="51" t="s">
        <v>107</v>
      </c>
      <c r="K1217" s="52" t="s">
        <v>107</v>
      </c>
      <c r="L1217" s="52" t="s">
        <v>132</v>
      </c>
      <c r="M1217" s="52">
        <v>0</v>
      </c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</row>
    <row r="1218" spans="1:71" ht="12">
      <c r="A1218" s="34" t="s">
        <v>132</v>
      </c>
      <c r="B1218" s="74" t="s">
        <v>107</v>
      </c>
      <c r="C1218" s="75">
        <v>0</v>
      </c>
      <c r="D1218" s="34" t="s">
        <v>107</v>
      </c>
      <c r="E1218" s="35" t="s">
        <v>107</v>
      </c>
      <c r="F1218" s="70" t="s">
        <v>132</v>
      </c>
      <c r="H1218" s="49" t="s">
        <v>107</v>
      </c>
      <c r="I1218" s="50" t="s">
        <v>132</v>
      </c>
      <c r="J1218" s="51" t="s">
        <v>107</v>
      </c>
      <c r="K1218" s="52" t="s">
        <v>107</v>
      </c>
      <c r="L1218" s="52" t="s">
        <v>132</v>
      </c>
      <c r="M1218" s="52">
        <v>0</v>
      </c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</row>
    <row r="1219" spans="1:71" ht="12">
      <c r="A1219" s="34" t="s">
        <v>132</v>
      </c>
      <c r="B1219" s="74" t="s">
        <v>107</v>
      </c>
      <c r="C1219" s="75">
        <v>0</v>
      </c>
      <c r="D1219" s="34" t="s">
        <v>107</v>
      </c>
      <c r="E1219" s="35" t="s">
        <v>107</v>
      </c>
      <c r="F1219" s="70" t="s">
        <v>132</v>
      </c>
      <c r="H1219" s="49" t="s">
        <v>107</v>
      </c>
      <c r="I1219" s="50" t="s">
        <v>132</v>
      </c>
      <c r="J1219" s="51" t="s">
        <v>107</v>
      </c>
      <c r="K1219" s="52" t="s">
        <v>107</v>
      </c>
      <c r="L1219" s="52" t="s">
        <v>132</v>
      </c>
      <c r="M1219" s="52">
        <v>0</v>
      </c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</row>
    <row r="1220" spans="1:71" ht="12">
      <c r="A1220" s="34" t="s">
        <v>132</v>
      </c>
      <c r="B1220" s="74" t="s">
        <v>107</v>
      </c>
      <c r="C1220" s="75">
        <v>0</v>
      </c>
      <c r="D1220" s="34" t="s">
        <v>107</v>
      </c>
      <c r="E1220" s="35" t="s">
        <v>107</v>
      </c>
      <c r="F1220" s="70" t="s">
        <v>132</v>
      </c>
      <c r="H1220" s="49" t="s">
        <v>107</v>
      </c>
      <c r="I1220" s="50" t="s">
        <v>132</v>
      </c>
      <c r="J1220" s="51" t="s">
        <v>107</v>
      </c>
      <c r="K1220" s="52" t="s">
        <v>107</v>
      </c>
      <c r="L1220" s="52" t="s">
        <v>132</v>
      </c>
      <c r="M1220" s="52">
        <v>0</v>
      </c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</row>
    <row r="1221" spans="1:71" ht="12">
      <c r="A1221" s="34" t="s">
        <v>132</v>
      </c>
      <c r="B1221" s="74" t="s">
        <v>107</v>
      </c>
      <c r="C1221" s="75">
        <v>0</v>
      </c>
      <c r="D1221" s="34" t="s">
        <v>107</v>
      </c>
      <c r="E1221" s="35" t="s">
        <v>107</v>
      </c>
      <c r="F1221" s="70" t="s">
        <v>132</v>
      </c>
      <c r="H1221" s="49" t="s">
        <v>107</v>
      </c>
      <c r="I1221" s="50" t="s">
        <v>132</v>
      </c>
      <c r="J1221" s="51" t="s">
        <v>107</v>
      </c>
      <c r="K1221" s="52" t="s">
        <v>107</v>
      </c>
      <c r="L1221" s="52" t="s">
        <v>132</v>
      </c>
      <c r="M1221" s="52">
        <v>0</v>
      </c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</row>
    <row r="1222" spans="1:71" ht="12">
      <c r="A1222" s="34" t="s">
        <v>132</v>
      </c>
      <c r="B1222" s="74" t="s">
        <v>107</v>
      </c>
      <c r="C1222" s="75">
        <v>0</v>
      </c>
      <c r="D1222" s="34" t="s">
        <v>107</v>
      </c>
      <c r="E1222" s="35" t="s">
        <v>107</v>
      </c>
      <c r="F1222" s="70" t="s">
        <v>132</v>
      </c>
      <c r="H1222" s="49" t="s">
        <v>107</v>
      </c>
      <c r="I1222" s="50" t="s">
        <v>132</v>
      </c>
      <c r="J1222" s="51" t="s">
        <v>107</v>
      </c>
      <c r="K1222" s="52" t="s">
        <v>107</v>
      </c>
      <c r="L1222" s="52" t="s">
        <v>132</v>
      </c>
      <c r="M1222" s="52">
        <v>0</v>
      </c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</row>
    <row r="1223" spans="1:71" ht="12">
      <c r="A1223" s="34" t="s">
        <v>132</v>
      </c>
      <c r="B1223" s="74" t="s">
        <v>107</v>
      </c>
      <c r="C1223" s="75">
        <v>0</v>
      </c>
      <c r="D1223" s="34" t="s">
        <v>107</v>
      </c>
      <c r="E1223" s="35" t="s">
        <v>107</v>
      </c>
      <c r="F1223" s="70" t="s">
        <v>132</v>
      </c>
      <c r="H1223" s="49" t="s">
        <v>107</v>
      </c>
      <c r="I1223" s="50" t="s">
        <v>132</v>
      </c>
      <c r="J1223" s="51" t="s">
        <v>107</v>
      </c>
      <c r="K1223" s="52" t="s">
        <v>107</v>
      </c>
      <c r="L1223" s="52" t="s">
        <v>132</v>
      </c>
      <c r="M1223" s="52">
        <v>0</v>
      </c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</row>
    <row r="1224" spans="1:71" ht="12">
      <c r="A1224" s="34" t="s">
        <v>132</v>
      </c>
      <c r="B1224" s="74" t="s">
        <v>107</v>
      </c>
      <c r="C1224" s="75">
        <v>0</v>
      </c>
      <c r="D1224" s="34" t="s">
        <v>107</v>
      </c>
      <c r="E1224" s="35" t="s">
        <v>107</v>
      </c>
      <c r="F1224" s="70" t="s">
        <v>132</v>
      </c>
      <c r="H1224" s="49" t="s">
        <v>107</v>
      </c>
      <c r="I1224" s="50" t="s">
        <v>132</v>
      </c>
      <c r="J1224" s="51" t="s">
        <v>107</v>
      </c>
      <c r="K1224" s="52" t="s">
        <v>107</v>
      </c>
      <c r="L1224" s="52" t="s">
        <v>132</v>
      </c>
      <c r="M1224" s="52">
        <v>0</v>
      </c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</row>
    <row r="1225" spans="1:71" ht="12">
      <c r="A1225" s="34" t="s">
        <v>132</v>
      </c>
      <c r="B1225" s="74" t="s">
        <v>107</v>
      </c>
      <c r="C1225" s="75">
        <v>0</v>
      </c>
      <c r="D1225" s="34" t="s">
        <v>107</v>
      </c>
      <c r="E1225" s="35" t="s">
        <v>107</v>
      </c>
      <c r="F1225" s="70" t="s">
        <v>132</v>
      </c>
      <c r="H1225" s="49" t="s">
        <v>107</v>
      </c>
      <c r="I1225" s="50" t="s">
        <v>132</v>
      </c>
      <c r="J1225" s="51" t="s">
        <v>107</v>
      </c>
      <c r="K1225" s="52" t="s">
        <v>107</v>
      </c>
      <c r="L1225" s="52" t="s">
        <v>132</v>
      </c>
      <c r="M1225" s="52">
        <v>0</v>
      </c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</row>
    <row r="1226" spans="1:71" ht="12">
      <c r="A1226" s="34" t="s">
        <v>132</v>
      </c>
      <c r="B1226" s="74" t="s">
        <v>107</v>
      </c>
      <c r="C1226" s="75">
        <v>0</v>
      </c>
      <c r="D1226" s="34" t="s">
        <v>107</v>
      </c>
      <c r="E1226" s="35" t="s">
        <v>107</v>
      </c>
      <c r="F1226" s="70" t="s">
        <v>132</v>
      </c>
      <c r="H1226" s="49" t="s">
        <v>107</v>
      </c>
      <c r="I1226" s="50" t="s">
        <v>132</v>
      </c>
      <c r="J1226" s="51" t="s">
        <v>107</v>
      </c>
      <c r="K1226" s="52" t="s">
        <v>107</v>
      </c>
      <c r="L1226" s="52" t="s">
        <v>132</v>
      </c>
      <c r="M1226" s="52">
        <v>0</v>
      </c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</row>
    <row r="1227" spans="1:71" ht="12">
      <c r="A1227" s="34" t="s">
        <v>132</v>
      </c>
      <c r="B1227" s="74" t="s">
        <v>107</v>
      </c>
      <c r="C1227" s="75">
        <v>0</v>
      </c>
      <c r="D1227" s="34" t="s">
        <v>107</v>
      </c>
      <c r="E1227" s="35" t="s">
        <v>107</v>
      </c>
      <c r="F1227" s="70" t="s">
        <v>132</v>
      </c>
      <c r="H1227" s="49" t="s">
        <v>107</v>
      </c>
      <c r="I1227" s="50" t="s">
        <v>132</v>
      </c>
      <c r="J1227" s="51" t="s">
        <v>107</v>
      </c>
      <c r="K1227" s="52" t="s">
        <v>107</v>
      </c>
      <c r="L1227" s="52" t="s">
        <v>132</v>
      </c>
      <c r="M1227" s="52">
        <v>0</v>
      </c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</row>
    <row r="1228" spans="1:71" ht="12">
      <c r="A1228" s="34" t="s">
        <v>132</v>
      </c>
      <c r="B1228" s="74" t="s">
        <v>107</v>
      </c>
      <c r="C1228" s="75">
        <v>0</v>
      </c>
      <c r="D1228" s="34" t="s">
        <v>107</v>
      </c>
      <c r="E1228" s="35" t="s">
        <v>107</v>
      </c>
      <c r="F1228" s="70" t="s">
        <v>132</v>
      </c>
      <c r="H1228" s="49" t="s">
        <v>107</v>
      </c>
      <c r="I1228" s="50" t="s">
        <v>132</v>
      </c>
      <c r="J1228" s="51" t="s">
        <v>107</v>
      </c>
      <c r="K1228" s="52" t="s">
        <v>107</v>
      </c>
      <c r="L1228" s="52" t="s">
        <v>132</v>
      </c>
      <c r="M1228" s="52">
        <v>0</v>
      </c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</row>
    <row r="1229" spans="1:71" ht="12">
      <c r="A1229" s="34" t="s">
        <v>132</v>
      </c>
      <c r="B1229" s="74" t="s">
        <v>107</v>
      </c>
      <c r="C1229" s="75">
        <v>0</v>
      </c>
      <c r="D1229" s="34" t="s">
        <v>107</v>
      </c>
      <c r="E1229" s="35" t="s">
        <v>107</v>
      </c>
      <c r="F1229" s="70" t="s">
        <v>132</v>
      </c>
      <c r="H1229" s="49" t="s">
        <v>107</v>
      </c>
      <c r="I1229" s="50" t="s">
        <v>132</v>
      </c>
      <c r="J1229" s="51" t="s">
        <v>107</v>
      </c>
      <c r="K1229" s="52" t="s">
        <v>107</v>
      </c>
      <c r="L1229" s="52" t="s">
        <v>132</v>
      </c>
      <c r="M1229" s="52">
        <v>0</v>
      </c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</row>
    <row r="1230" spans="1:71" ht="12">
      <c r="A1230" s="34" t="s">
        <v>132</v>
      </c>
      <c r="B1230" s="74" t="s">
        <v>107</v>
      </c>
      <c r="C1230" s="75">
        <v>0</v>
      </c>
      <c r="D1230" s="34" t="s">
        <v>107</v>
      </c>
      <c r="E1230" s="35" t="s">
        <v>107</v>
      </c>
      <c r="F1230" s="70" t="s">
        <v>132</v>
      </c>
      <c r="H1230" s="49" t="s">
        <v>107</v>
      </c>
      <c r="I1230" s="50" t="s">
        <v>132</v>
      </c>
      <c r="J1230" s="51" t="s">
        <v>107</v>
      </c>
      <c r="K1230" s="52" t="s">
        <v>107</v>
      </c>
      <c r="L1230" s="52" t="s">
        <v>132</v>
      </c>
      <c r="M1230" s="52">
        <v>0</v>
      </c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</row>
    <row r="1231" spans="1:71" ht="12">
      <c r="A1231" s="34" t="s">
        <v>132</v>
      </c>
      <c r="B1231" s="74" t="s">
        <v>107</v>
      </c>
      <c r="C1231" s="75">
        <v>0</v>
      </c>
      <c r="D1231" s="34" t="s">
        <v>107</v>
      </c>
      <c r="E1231" s="35" t="s">
        <v>107</v>
      </c>
      <c r="F1231" s="70" t="s">
        <v>132</v>
      </c>
      <c r="H1231" s="49" t="s">
        <v>107</v>
      </c>
      <c r="I1231" s="50" t="s">
        <v>132</v>
      </c>
      <c r="J1231" s="51" t="s">
        <v>107</v>
      </c>
      <c r="K1231" s="52" t="s">
        <v>107</v>
      </c>
      <c r="L1231" s="52" t="s">
        <v>132</v>
      </c>
      <c r="M1231" s="52">
        <v>0</v>
      </c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</row>
    <row r="1232" spans="1:71" ht="12">
      <c r="A1232" s="34" t="s">
        <v>132</v>
      </c>
      <c r="B1232" s="74" t="s">
        <v>107</v>
      </c>
      <c r="C1232" s="75">
        <v>0</v>
      </c>
      <c r="D1232" s="34" t="s">
        <v>107</v>
      </c>
      <c r="E1232" s="35" t="s">
        <v>107</v>
      </c>
      <c r="F1232" s="70" t="s">
        <v>132</v>
      </c>
      <c r="H1232" s="49" t="s">
        <v>107</v>
      </c>
      <c r="I1232" s="50" t="s">
        <v>132</v>
      </c>
      <c r="J1232" s="51" t="s">
        <v>107</v>
      </c>
      <c r="K1232" s="52" t="s">
        <v>107</v>
      </c>
      <c r="L1232" s="52" t="s">
        <v>132</v>
      </c>
      <c r="M1232" s="52">
        <v>0</v>
      </c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</row>
    <row r="1233" spans="1:71" ht="12">
      <c r="A1233" s="34" t="s">
        <v>132</v>
      </c>
      <c r="B1233" s="74" t="s">
        <v>107</v>
      </c>
      <c r="C1233" s="75">
        <v>0</v>
      </c>
      <c r="D1233" s="34" t="s">
        <v>107</v>
      </c>
      <c r="E1233" s="35" t="s">
        <v>107</v>
      </c>
      <c r="F1233" s="70" t="s">
        <v>132</v>
      </c>
      <c r="H1233" s="49" t="s">
        <v>107</v>
      </c>
      <c r="I1233" s="50" t="s">
        <v>132</v>
      </c>
      <c r="J1233" s="51" t="s">
        <v>107</v>
      </c>
      <c r="K1233" s="52" t="s">
        <v>107</v>
      </c>
      <c r="L1233" s="52" t="s">
        <v>132</v>
      </c>
      <c r="M1233" s="52">
        <v>0</v>
      </c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</row>
    <row r="1234" spans="1:71" ht="12">
      <c r="A1234" s="34" t="s">
        <v>132</v>
      </c>
      <c r="B1234" s="74" t="s">
        <v>107</v>
      </c>
      <c r="C1234" s="75">
        <v>0</v>
      </c>
      <c r="D1234" s="34" t="s">
        <v>107</v>
      </c>
      <c r="E1234" s="35" t="s">
        <v>107</v>
      </c>
      <c r="F1234" s="70" t="s">
        <v>132</v>
      </c>
      <c r="H1234" s="49" t="s">
        <v>107</v>
      </c>
      <c r="I1234" s="50" t="s">
        <v>132</v>
      </c>
      <c r="J1234" s="51" t="s">
        <v>107</v>
      </c>
      <c r="K1234" s="52" t="s">
        <v>107</v>
      </c>
      <c r="L1234" s="52" t="s">
        <v>132</v>
      </c>
      <c r="M1234" s="52">
        <v>0</v>
      </c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</row>
    <row r="1235" spans="1:71" ht="12">
      <c r="A1235" s="34" t="s">
        <v>132</v>
      </c>
      <c r="B1235" s="74" t="s">
        <v>107</v>
      </c>
      <c r="C1235" s="75">
        <v>0</v>
      </c>
      <c r="D1235" s="34" t="s">
        <v>107</v>
      </c>
      <c r="E1235" s="35" t="s">
        <v>107</v>
      </c>
      <c r="F1235" s="70" t="s">
        <v>132</v>
      </c>
      <c r="H1235" s="49" t="s">
        <v>107</v>
      </c>
      <c r="I1235" s="50" t="s">
        <v>132</v>
      </c>
      <c r="J1235" s="51" t="s">
        <v>107</v>
      </c>
      <c r="K1235" s="52" t="s">
        <v>107</v>
      </c>
      <c r="L1235" s="52" t="s">
        <v>132</v>
      </c>
      <c r="M1235" s="52">
        <v>0</v>
      </c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</row>
    <row r="1236" spans="1:71" ht="12">
      <c r="A1236" s="34" t="s">
        <v>132</v>
      </c>
      <c r="B1236" s="74" t="s">
        <v>107</v>
      </c>
      <c r="C1236" s="75">
        <v>0</v>
      </c>
      <c r="D1236" s="34" t="s">
        <v>107</v>
      </c>
      <c r="E1236" s="35" t="s">
        <v>107</v>
      </c>
      <c r="F1236" s="70" t="s">
        <v>132</v>
      </c>
      <c r="H1236" s="49" t="s">
        <v>107</v>
      </c>
      <c r="I1236" s="50" t="s">
        <v>132</v>
      </c>
      <c r="J1236" s="51" t="s">
        <v>107</v>
      </c>
      <c r="K1236" s="52" t="s">
        <v>107</v>
      </c>
      <c r="L1236" s="52" t="s">
        <v>132</v>
      </c>
      <c r="M1236" s="52">
        <v>0</v>
      </c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</row>
    <row r="1237" spans="1:71" ht="12">
      <c r="A1237" s="34" t="s">
        <v>132</v>
      </c>
      <c r="B1237" s="74" t="s">
        <v>107</v>
      </c>
      <c r="C1237" s="75">
        <v>0</v>
      </c>
      <c r="D1237" s="34" t="s">
        <v>107</v>
      </c>
      <c r="E1237" s="35" t="s">
        <v>107</v>
      </c>
      <c r="F1237" s="70" t="s">
        <v>132</v>
      </c>
      <c r="H1237" s="49" t="s">
        <v>107</v>
      </c>
      <c r="I1237" s="50" t="s">
        <v>132</v>
      </c>
      <c r="J1237" s="51" t="s">
        <v>107</v>
      </c>
      <c r="K1237" s="52" t="s">
        <v>107</v>
      </c>
      <c r="L1237" s="52" t="s">
        <v>132</v>
      </c>
      <c r="M1237" s="52">
        <v>0</v>
      </c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</row>
    <row r="1238" spans="1:71" ht="12">
      <c r="A1238" s="34" t="s">
        <v>132</v>
      </c>
      <c r="B1238" s="74" t="s">
        <v>107</v>
      </c>
      <c r="C1238" s="75">
        <v>0</v>
      </c>
      <c r="D1238" s="34" t="s">
        <v>107</v>
      </c>
      <c r="E1238" s="35" t="s">
        <v>107</v>
      </c>
      <c r="F1238" s="70" t="s">
        <v>132</v>
      </c>
      <c r="H1238" s="49" t="s">
        <v>107</v>
      </c>
      <c r="I1238" s="50" t="s">
        <v>132</v>
      </c>
      <c r="J1238" s="51" t="s">
        <v>107</v>
      </c>
      <c r="K1238" s="52" t="s">
        <v>107</v>
      </c>
      <c r="L1238" s="52" t="s">
        <v>132</v>
      </c>
      <c r="M1238" s="52">
        <v>0</v>
      </c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</row>
    <row r="1239" spans="1:71" ht="12">
      <c r="A1239" s="34" t="s">
        <v>132</v>
      </c>
      <c r="B1239" s="74" t="s">
        <v>107</v>
      </c>
      <c r="C1239" s="75">
        <v>0</v>
      </c>
      <c r="D1239" s="34" t="s">
        <v>107</v>
      </c>
      <c r="E1239" s="35" t="s">
        <v>107</v>
      </c>
      <c r="F1239" s="70" t="s">
        <v>132</v>
      </c>
      <c r="H1239" s="49" t="s">
        <v>107</v>
      </c>
      <c r="I1239" s="50" t="s">
        <v>132</v>
      </c>
      <c r="J1239" s="51" t="s">
        <v>107</v>
      </c>
      <c r="K1239" s="52" t="s">
        <v>107</v>
      </c>
      <c r="L1239" s="52" t="s">
        <v>132</v>
      </c>
      <c r="M1239" s="52">
        <v>0</v>
      </c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</row>
    <row r="1240" spans="1:71" ht="12">
      <c r="A1240" s="34" t="s">
        <v>132</v>
      </c>
      <c r="B1240" s="74" t="s">
        <v>107</v>
      </c>
      <c r="C1240" s="75">
        <v>0</v>
      </c>
      <c r="D1240" s="34" t="s">
        <v>107</v>
      </c>
      <c r="E1240" s="35" t="s">
        <v>107</v>
      </c>
      <c r="F1240" s="70" t="s">
        <v>132</v>
      </c>
      <c r="H1240" s="49" t="s">
        <v>107</v>
      </c>
      <c r="I1240" s="50" t="s">
        <v>132</v>
      </c>
      <c r="J1240" s="51" t="s">
        <v>107</v>
      </c>
      <c r="K1240" s="52" t="s">
        <v>107</v>
      </c>
      <c r="L1240" s="52" t="s">
        <v>132</v>
      </c>
      <c r="M1240" s="52">
        <v>0</v>
      </c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</row>
    <row r="1241" spans="1:71" ht="12">
      <c r="A1241" s="34" t="s">
        <v>132</v>
      </c>
      <c r="B1241" s="74" t="s">
        <v>107</v>
      </c>
      <c r="C1241" s="75">
        <v>0</v>
      </c>
      <c r="D1241" s="34" t="s">
        <v>107</v>
      </c>
      <c r="E1241" s="35" t="s">
        <v>107</v>
      </c>
      <c r="F1241" s="70" t="s">
        <v>132</v>
      </c>
      <c r="H1241" s="49" t="s">
        <v>107</v>
      </c>
      <c r="I1241" s="50" t="s">
        <v>132</v>
      </c>
      <c r="J1241" s="51" t="s">
        <v>107</v>
      </c>
      <c r="K1241" s="52" t="s">
        <v>107</v>
      </c>
      <c r="L1241" s="52" t="s">
        <v>132</v>
      </c>
      <c r="M1241" s="52">
        <v>0</v>
      </c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</row>
    <row r="1242" spans="1:71" ht="12">
      <c r="A1242" s="34" t="s">
        <v>132</v>
      </c>
      <c r="B1242" s="74" t="s">
        <v>107</v>
      </c>
      <c r="C1242" s="75">
        <v>0</v>
      </c>
      <c r="D1242" s="34" t="s">
        <v>107</v>
      </c>
      <c r="E1242" s="35" t="s">
        <v>107</v>
      </c>
      <c r="F1242" s="70" t="s">
        <v>132</v>
      </c>
      <c r="H1242" s="49" t="s">
        <v>107</v>
      </c>
      <c r="I1242" s="50" t="s">
        <v>132</v>
      </c>
      <c r="J1242" s="51" t="s">
        <v>107</v>
      </c>
      <c r="K1242" s="52" t="s">
        <v>107</v>
      </c>
      <c r="L1242" s="52" t="s">
        <v>132</v>
      </c>
      <c r="M1242" s="52">
        <v>0</v>
      </c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</row>
    <row r="1243" spans="1:71" ht="12">
      <c r="A1243" s="34" t="s">
        <v>132</v>
      </c>
      <c r="B1243" s="74" t="s">
        <v>107</v>
      </c>
      <c r="C1243" s="75">
        <v>0</v>
      </c>
      <c r="D1243" s="34" t="s">
        <v>107</v>
      </c>
      <c r="E1243" s="35" t="s">
        <v>107</v>
      </c>
      <c r="F1243" s="70" t="s">
        <v>132</v>
      </c>
      <c r="H1243" s="49" t="s">
        <v>107</v>
      </c>
      <c r="I1243" s="50" t="s">
        <v>132</v>
      </c>
      <c r="J1243" s="51" t="s">
        <v>107</v>
      </c>
      <c r="K1243" s="52" t="s">
        <v>107</v>
      </c>
      <c r="L1243" s="52" t="s">
        <v>132</v>
      </c>
      <c r="M1243" s="52">
        <v>0</v>
      </c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</row>
    <row r="1244" spans="1:71" ht="12">
      <c r="A1244" s="34" t="s">
        <v>132</v>
      </c>
      <c r="B1244" s="74" t="s">
        <v>107</v>
      </c>
      <c r="C1244" s="75">
        <v>0</v>
      </c>
      <c r="D1244" s="34" t="s">
        <v>107</v>
      </c>
      <c r="E1244" s="35" t="s">
        <v>107</v>
      </c>
      <c r="F1244" s="70" t="s">
        <v>132</v>
      </c>
      <c r="H1244" s="49" t="s">
        <v>107</v>
      </c>
      <c r="I1244" s="50" t="s">
        <v>132</v>
      </c>
      <c r="J1244" s="51" t="s">
        <v>107</v>
      </c>
      <c r="K1244" s="52" t="s">
        <v>107</v>
      </c>
      <c r="L1244" s="52" t="s">
        <v>132</v>
      </c>
      <c r="M1244" s="52">
        <v>0</v>
      </c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</row>
    <row r="1245" spans="1:71" ht="12">
      <c r="A1245" s="34" t="s">
        <v>132</v>
      </c>
      <c r="B1245" s="74" t="s">
        <v>107</v>
      </c>
      <c r="C1245" s="75">
        <v>0</v>
      </c>
      <c r="D1245" s="34" t="s">
        <v>107</v>
      </c>
      <c r="E1245" s="35" t="s">
        <v>107</v>
      </c>
      <c r="F1245" s="70" t="s">
        <v>132</v>
      </c>
      <c r="H1245" s="49" t="s">
        <v>107</v>
      </c>
      <c r="I1245" s="50" t="s">
        <v>132</v>
      </c>
      <c r="J1245" s="51" t="s">
        <v>107</v>
      </c>
      <c r="K1245" s="52" t="s">
        <v>107</v>
      </c>
      <c r="L1245" s="52" t="s">
        <v>132</v>
      </c>
      <c r="M1245" s="52">
        <v>0</v>
      </c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</row>
    <row r="1246" spans="1:71" ht="12">
      <c r="A1246" s="34" t="s">
        <v>132</v>
      </c>
      <c r="B1246" s="74" t="s">
        <v>107</v>
      </c>
      <c r="C1246" s="75">
        <v>0</v>
      </c>
      <c r="D1246" s="34" t="s">
        <v>107</v>
      </c>
      <c r="E1246" s="35" t="s">
        <v>107</v>
      </c>
      <c r="F1246" s="70" t="s">
        <v>132</v>
      </c>
      <c r="H1246" s="49" t="s">
        <v>107</v>
      </c>
      <c r="I1246" s="50" t="s">
        <v>132</v>
      </c>
      <c r="J1246" s="51" t="s">
        <v>107</v>
      </c>
      <c r="K1246" s="52" t="s">
        <v>107</v>
      </c>
      <c r="L1246" s="52" t="s">
        <v>132</v>
      </c>
      <c r="M1246" s="52">
        <v>0</v>
      </c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</row>
    <row r="1247" spans="1:71" ht="12">
      <c r="A1247" s="34" t="s">
        <v>132</v>
      </c>
      <c r="B1247" s="74" t="s">
        <v>107</v>
      </c>
      <c r="C1247" s="75">
        <v>0</v>
      </c>
      <c r="D1247" s="34" t="s">
        <v>107</v>
      </c>
      <c r="E1247" s="35" t="s">
        <v>107</v>
      </c>
      <c r="F1247" s="70" t="s">
        <v>132</v>
      </c>
      <c r="H1247" s="49" t="s">
        <v>107</v>
      </c>
      <c r="I1247" s="50" t="s">
        <v>132</v>
      </c>
      <c r="J1247" s="51" t="s">
        <v>107</v>
      </c>
      <c r="K1247" s="52" t="s">
        <v>107</v>
      </c>
      <c r="L1247" s="52" t="s">
        <v>132</v>
      </c>
      <c r="M1247" s="52">
        <v>0</v>
      </c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</row>
    <row r="1248" spans="1:71" ht="12">
      <c r="A1248" s="34" t="s">
        <v>132</v>
      </c>
      <c r="B1248" s="74" t="s">
        <v>107</v>
      </c>
      <c r="C1248" s="75">
        <v>0</v>
      </c>
      <c r="D1248" s="34" t="s">
        <v>107</v>
      </c>
      <c r="E1248" s="35" t="s">
        <v>107</v>
      </c>
      <c r="F1248" s="70" t="s">
        <v>132</v>
      </c>
      <c r="H1248" s="49" t="s">
        <v>107</v>
      </c>
      <c r="I1248" s="50" t="s">
        <v>132</v>
      </c>
      <c r="J1248" s="51" t="s">
        <v>107</v>
      </c>
      <c r="K1248" s="52" t="s">
        <v>107</v>
      </c>
      <c r="L1248" s="52" t="s">
        <v>132</v>
      </c>
      <c r="M1248" s="52">
        <v>0</v>
      </c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</row>
    <row r="1249" spans="1:71" ht="12">
      <c r="A1249" s="34" t="s">
        <v>132</v>
      </c>
      <c r="B1249" s="74" t="s">
        <v>107</v>
      </c>
      <c r="C1249" s="75">
        <v>0</v>
      </c>
      <c r="D1249" s="34" t="s">
        <v>107</v>
      </c>
      <c r="E1249" s="35" t="s">
        <v>107</v>
      </c>
      <c r="F1249" s="70" t="s">
        <v>132</v>
      </c>
      <c r="H1249" s="49" t="s">
        <v>107</v>
      </c>
      <c r="I1249" s="50" t="s">
        <v>132</v>
      </c>
      <c r="J1249" s="51" t="s">
        <v>107</v>
      </c>
      <c r="K1249" s="52" t="s">
        <v>107</v>
      </c>
      <c r="L1249" s="52" t="s">
        <v>132</v>
      </c>
      <c r="M1249" s="52">
        <v>0</v>
      </c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</row>
    <row r="1250" spans="1:71" ht="12">
      <c r="A1250" s="34" t="s">
        <v>132</v>
      </c>
      <c r="B1250" s="74" t="s">
        <v>107</v>
      </c>
      <c r="C1250" s="75">
        <v>0</v>
      </c>
      <c r="D1250" s="34" t="s">
        <v>107</v>
      </c>
      <c r="E1250" s="35" t="s">
        <v>107</v>
      </c>
      <c r="F1250" s="70" t="s">
        <v>132</v>
      </c>
      <c r="H1250" s="49" t="s">
        <v>107</v>
      </c>
      <c r="I1250" s="50" t="s">
        <v>132</v>
      </c>
      <c r="J1250" s="51" t="s">
        <v>107</v>
      </c>
      <c r="K1250" s="52" t="s">
        <v>107</v>
      </c>
      <c r="L1250" s="52" t="s">
        <v>132</v>
      </c>
      <c r="M1250" s="52">
        <v>0</v>
      </c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</row>
    <row r="1251" spans="1:71" ht="12">
      <c r="A1251" s="34" t="s">
        <v>132</v>
      </c>
      <c r="B1251" s="74" t="s">
        <v>107</v>
      </c>
      <c r="C1251" s="75">
        <v>0</v>
      </c>
      <c r="D1251" s="34" t="s">
        <v>107</v>
      </c>
      <c r="E1251" s="35" t="s">
        <v>107</v>
      </c>
      <c r="F1251" s="70" t="s">
        <v>132</v>
      </c>
      <c r="H1251" s="49" t="s">
        <v>107</v>
      </c>
      <c r="I1251" s="50" t="s">
        <v>132</v>
      </c>
      <c r="J1251" s="51" t="s">
        <v>107</v>
      </c>
      <c r="K1251" s="52" t="s">
        <v>107</v>
      </c>
      <c r="L1251" s="52" t="s">
        <v>132</v>
      </c>
      <c r="M1251" s="52">
        <v>0</v>
      </c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</row>
    <row r="1252" spans="1:71" ht="12">
      <c r="A1252" s="34" t="s">
        <v>132</v>
      </c>
      <c r="B1252" s="74" t="s">
        <v>107</v>
      </c>
      <c r="C1252" s="75">
        <v>0</v>
      </c>
      <c r="D1252" s="34" t="s">
        <v>107</v>
      </c>
      <c r="E1252" s="35" t="s">
        <v>107</v>
      </c>
      <c r="F1252" s="70" t="s">
        <v>132</v>
      </c>
      <c r="H1252" s="49" t="s">
        <v>107</v>
      </c>
      <c r="I1252" s="50" t="s">
        <v>132</v>
      </c>
      <c r="J1252" s="51" t="s">
        <v>107</v>
      </c>
      <c r="K1252" s="52" t="s">
        <v>107</v>
      </c>
      <c r="L1252" s="52" t="s">
        <v>132</v>
      </c>
      <c r="M1252" s="52">
        <v>0</v>
      </c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</row>
    <row r="1253" spans="1:71" ht="12">
      <c r="A1253" s="34" t="s">
        <v>132</v>
      </c>
      <c r="B1253" s="74" t="s">
        <v>107</v>
      </c>
      <c r="C1253" s="75">
        <v>0</v>
      </c>
      <c r="D1253" s="34" t="s">
        <v>107</v>
      </c>
      <c r="E1253" s="35" t="s">
        <v>107</v>
      </c>
      <c r="F1253" s="70" t="s">
        <v>132</v>
      </c>
      <c r="H1253" s="49" t="s">
        <v>107</v>
      </c>
      <c r="I1253" s="50" t="s">
        <v>132</v>
      </c>
      <c r="J1253" s="51" t="s">
        <v>107</v>
      </c>
      <c r="K1253" s="52" t="s">
        <v>107</v>
      </c>
      <c r="L1253" s="52" t="s">
        <v>132</v>
      </c>
      <c r="M1253" s="52">
        <v>0</v>
      </c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</row>
    <row r="1254" spans="1:71" ht="12">
      <c r="A1254" s="34" t="s">
        <v>132</v>
      </c>
      <c r="B1254" s="74" t="s">
        <v>107</v>
      </c>
      <c r="C1254" s="75">
        <v>0</v>
      </c>
      <c r="D1254" s="34" t="s">
        <v>107</v>
      </c>
      <c r="E1254" s="35" t="s">
        <v>107</v>
      </c>
      <c r="F1254" s="70" t="s">
        <v>132</v>
      </c>
      <c r="H1254" s="49" t="s">
        <v>107</v>
      </c>
      <c r="I1254" s="50" t="s">
        <v>132</v>
      </c>
      <c r="J1254" s="51" t="s">
        <v>107</v>
      </c>
      <c r="K1254" s="52" t="s">
        <v>107</v>
      </c>
      <c r="L1254" s="52" t="s">
        <v>132</v>
      </c>
      <c r="M1254" s="52">
        <v>0</v>
      </c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</row>
    <row r="1255" spans="1:71" ht="12">
      <c r="A1255" s="34" t="s">
        <v>132</v>
      </c>
      <c r="B1255" s="74" t="s">
        <v>107</v>
      </c>
      <c r="C1255" s="75">
        <v>0</v>
      </c>
      <c r="D1255" s="34" t="s">
        <v>107</v>
      </c>
      <c r="E1255" s="35" t="s">
        <v>107</v>
      </c>
      <c r="F1255" s="70" t="s">
        <v>132</v>
      </c>
      <c r="H1255" s="49" t="s">
        <v>107</v>
      </c>
      <c r="I1255" s="50" t="s">
        <v>132</v>
      </c>
      <c r="J1255" s="51" t="s">
        <v>107</v>
      </c>
      <c r="K1255" s="52" t="s">
        <v>107</v>
      </c>
      <c r="L1255" s="52" t="s">
        <v>132</v>
      </c>
      <c r="M1255" s="52">
        <v>0</v>
      </c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</row>
    <row r="1256" spans="1:71" ht="12">
      <c r="A1256" s="34" t="s">
        <v>132</v>
      </c>
      <c r="B1256" s="74" t="s">
        <v>107</v>
      </c>
      <c r="C1256" s="75">
        <v>0</v>
      </c>
      <c r="D1256" s="34" t="s">
        <v>107</v>
      </c>
      <c r="E1256" s="35" t="s">
        <v>107</v>
      </c>
      <c r="F1256" s="70" t="s">
        <v>132</v>
      </c>
      <c r="H1256" s="49" t="s">
        <v>107</v>
      </c>
      <c r="I1256" s="50" t="s">
        <v>132</v>
      </c>
      <c r="J1256" s="51" t="s">
        <v>107</v>
      </c>
      <c r="K1256" s="52" t="s">
        <v>107</v>
      </c>
      <c r="L1256" s="52" t="s">
        <v>132</v>
      </c>
      <c r="M1256" s="52">
        <v>0</v>
      </c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</row>
    <row r="1257" spans="1:71" ht="12">
      <c r="A1257" s="34" t="s">
        <v>132</v>
      </c>
      <c r="B1257" s="74" t="s">
        <v>107</v>
      </c>
      <c r="C1257" s="75">
        <v>0</v>
      </c>
      <c r="D1257" s="34" t="s">
        <v>107</v>
      </c>
      <c r="E1257" s="35" t="s">
        <v>107</v>
      </c>
      <c r="F1257" s="70" t="s">
        <v>132</v>
      </c>
      <c r="H1257" s="49" t="s">
        <v>107</v>
      </c>
      <c r="I1257" s="50" t="s">
        <v>132</v>
      </c>
      <c r="J1257" s="51" t="s">
        <v>107</v>
      </c>
      <c r="K1257" s="52" t="s">
        <v>107</v>
      </c>
      <c r="L1257" s="52" t="s">
        <v>132</v>
      </c>
      <c r="M1257" s="52">
        <v>0</v>
      </c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</row>
    <row r="1258" spans="1:71" ht="12">
      <c r="A1258" s="34" t="s">
        <v>132</v>
      </c>
      <c r="B1258" s="74" t="s">
        <v>107</v>
      </c>
      <c r="C1258" s="75">
        <v>0</v>
      </c>
      <c r="D1258" s="34" t="s">
        <v>107</v>
      </c>
      <c r="E1258" s="35" t="s">
        <v>107</v>
      </c>
      <c r="F1258" s="70" t="s">
        <v>132</v>
      </c>
      <c r="H1258" s="49" t="s">
        <v>107</v>
      </c>
      <c r="I1258" s="50" t="s">
        <v>132</v>
      </c>
      <c r="J1258" s="51" t="s">
        <v>107</v>
      </c>
      <c r="K1258" s="52" t="s">
        <v>107</v>
      </c>
      <c r="L1258" s="52" t="s">
        <v>132</v>
      </c>
      <c r="M1258" s="52">
        <v>0</v>
      </c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</row>
    <row r="1259" spans="1:71" ht="12">
      <c r="A1259" s="34" t="s">
        <v>132</v>
      </c>
      <c r="B1259" s="74" t="s">
        <v>107</v>
      </c>
      <c r="C1259" s="75">
        <v>0</v>
      </c>
      <c r="D1259" s="34" t="s">
        <v>107</v>
      </c>
      <c r="E1259" s="35" t="s">
        <v>107</v>
      </c>
      <c r="F1259" s="70" t="s">
        <v>132</v>
      </c>
      <c r="H1259" s="49" t="s">
        <v>107</v>
      </c>
      <c r="I1259" s="50" t="s">
        <v>132</v>
      </c>
      <c r="J1259" s="51" t="s">
        <v>107</v>
      </c>
      <c r="K1259" s="52" t="s">
        <v>107</v>
      </c>
      <c r="L1259" s="52" t="s">
        <v>132</v>
      </c>
      <c r="M1259" s="52">
        <v>0</v>
      </c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</row>
    <row r="1260" spans="1:71" ht="12">
      <c r="A1260" s="34" t="s">
        <v>132</v>
      </c>
      <c r="B1260" s="74" t="s">
        <v>107</v>
      </c>
      <c r="C1260" s="75">
        <v>0</v>
      </c>
      <c r="D1260" s="34" t="s">
        <v>107</v>
      </c>
      <c r="E1260" s="35" t="s">
        <v>107</v>
      </c>
      <c r="F1260" s="70" t="s">
        <v>132</v>
      </c>
      <c r="H1260" s="49" t="s">
        <v>107</v>
      </c>
      <c r="I1260" s="50" t="s">
        <v>132</v>
      </c>
      <c r="J1260" s="51" t="s">
        <v>107</v>
      </c>
      <c r="K1260" s="52" t="s">
        <v>107</v>
      </c>
      <c r="L1260" s="52" t="s">
        <v>132</v>
      </c>
      <c r="M1260" s="52">
        <v>0</v>
      </c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</row>
    <row r="1261" spans="1:71" ht="12">
      <c r="A1261" s="34" t="s">
        <v>132</v>
      </c>
      <c r="B1261" s="74" t="s">
        <v>107</v>
      </c>
      <c r="C1261" s="75">
        <v>0</v>
      </c>
      <c r="D1261" s="34" t="s">
        <v>107</v>
      </c>
      <c r="E1261" s="35" t="s">
        <v>107</v>
      </c>
      <c r="F1261" s="70" t="s">
        <v>132</v>
      </c>
      <c r="H1261" s="49" t="s">
        <v>107</v>
      </c>
      <c r="I1261" s="50" t="s">
        <v>132</v>
      </c>
      <c r="J1261" s="51" t="s">
        <v>107</v>
      </c>
      <c r="K1261" s="52" t="s">
        <v>107</v>
      </c>
      <c r="L1261" s="52" t="s">
        <v>132</v>
      </c>
      <c r="M1261" s="52">
        <v>0</v>
      </c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</row>
    <row r="1262" spans="1:71" ht="12">
      <c r="A1262" s="34" t="s">
        <v>132</v>
      </c>
      <c r="B1262" s="74" t="s">
        <v>107</v>
      </c>
      <c r="C1262" s="75">
        <v>0</v>
      </c>
      <c r="D1262" s="34" t="s">
        <v>107</v>
      </c>
      <c r="E1262" s="35" t="s">
        <v>107</v>
      </c>
      <c r="F1262" s="70" t="s">
        <v>132</v>
      </c>
      <c r="H1262" s="49" t="s">
        <v>107</v>
      </c>
      <c r="I1262" s="50" t="s">
        <v>132</v>
      </c>
      <c r="J1262" s="51" t="s">
        <v>107</v>
      </c>
      <c r="K1262" s="52" t="s">
        <v>107</v>
      </c>
      <c r="L1262" s="52" t="s">
        <v>132</v>
      </c>
      <c r="M1262" s="52">
        <v>0</v>
      </c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</row>
    <row r="1263" spans="1:71" ht="12">
      <c r="A1263" s="34" t="s">
        <v>132</v>
      </c>
      <c r="B1263" s="74" t="s">
        <v>107</v>
      </c>
      <c r="C1263" s="75">
        <v>0</v>
      </c>
      <c r="D1263" s="34" t="s">
        <v>107</v>
      </c>
      <c r="E1263" s="35" t="s">
        <v>107</v>
      </c>
      <c r="F1263" s="70" t="s">
        <v>132</v>
      </c>
      <c r="H1263" s="49" t="s">
        <v>107</v>
      </c>
      <c r="I1263" s="50" t="s">
        <v>132</v>
      </c>
      <c r="J1263" s="51" t="s">
        <v>107</v>
      </c>
      <c r="K1263" s="52" t="s">
        <v>107</v>
      </c>
      <c r="L1263" s="52" t="s">
        <v>132</v>
      </c>
      <c r="M1263" s="52">
        <v>0</v>
      </c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</row>
    <row r="1264" spans="1:71" ht="12">
      <c r="A1264" s="34" t="s">
        <v>132</v>
      </c>
      <c r="B1264" s="74" t="s">
        <v>107</v>
      </c>
      <c r="C1264" s="75">
        <v>0</v>
      </c>
      <c r="D1264" s="34" t="s">
        <v>107</v>
      </c>
      <c r="E1264" s="35" t="s">
        <v>107</v>
      </c>
      <c r="F1264" s="70" t="s">
        <v>132</v>
      </c>
      <c r="H1264" s="49" t="s">
        <v>107</v>
      </c>
      <c r="I1264" s="50" t="s">
        <v>132</v>
      </c>
      <c r="J1264" s="51" t="s">
        <v>107</v>
      </c>
      <c r="K1264" s="52" t="s">
        <v>107</v>
      </c>
      <c r="L1264" s="52" t="s">
        <v>132</v>
      </c>
      <c r="M1264" s="52">
        <v>0</v>
      </c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</row>
    <row r="1265" spans="1:71" ht="12">
      <c r="A1265" s="34" t="s">
        <v>132</v>
      </c>
      <c r="B1265" s="74" t="s">
        <v>107</v>
      </c>
      <c r="C1265" s="75">
        <v>0</v>
      </c>
      <c r="D1265" s="34" t="s">
        <v>107</v>
      </c>
      <c r="E1265" s="35" t="s">
        <v>107</v>
      </c>
      <c r="F1265" s="70" t="s">
        <v>132</v>
      </c>
      <c r="H1265" s="49" t="s">
        <v>107</v>
      </c>
      <c r="I1265" s="50" t="s">
        <v>132</v>
      </c>
      <c r="J1265" s="51" t="s">
        <v>107</v>
      </c>
      <c r="K1265" s="52" t="s">
        <v>107</v>
      </c>
      <c r="L1265" s="52" t="s">
        <v>132</v>
      </c>
      <c r="M1265" s="52">
        <v>0</v>
      </c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</row>
    <row r="1266" spans="1:71" ht="12">
      <c r="A1266" s="34" t="s">
        <v>132</v>
      </c>
      <c r="B1266" s="74" t="s">
        <v>107</v>
      </c>
      <c r="C1266" s="75">
        <v>0</v>
      </c>
      <c r="D1266" s="34" t="s">
        <v>107</v>
      </c>
      <c r="E1266" s="35" t="s">
        <v>107</v>
      </c>
      <c r="F1266" s="70" t="s">
        <v>132</v>
      </c>
      <c r="H1266" s="49" t="s">
        <v>107</v>
      </c>
      <c r="I1266" s="50" t="s">
        <v>132</v>
      </c>
      <c r="J1266" s="51" t="s">
        <v>107</v>
      </c>
      <c r="K1266" s="52" t="s">
        <v>107</v>
      </c>
      <c r="L1266" s="52" t="s">
        <v>132</v>
      </c>
      <c r="M1266" s="52">
        <v>0</v>
      </c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</row>
    <row r="1267" spans="1:71" ht="12">
      <c r="A1267" s="34" t="s">
        <v>132</v>
      </c>
      <c r="B1267" s="74" t="s">
        <v>107</v>
      </c>
      <c r="C1267" s="75">
        <v>0</v>
      </c>
      <c r="D1267" s="34" t="s">
        <v>107</v>
      </c>
      <c r="E1267" s="35" t="s">
        <v>107</v>
      </c>
      <c r="F1267" s="70" t="s">
        <v>132</v>
      </c>
      <c r="H1267" s="49" t="s">
        <v>107</v>
      </c>
      <c r="I1267" s="50" t="s">
        <v>132</v>
      </c>
      <c r="J1267" s="51" t="s">
        <v>107</v>
      </c>
      <c r="K1267" s="52" t="s">
        <v>107</v>
      </c>
      <c r="L1267" s="52" t="s">
        <v>132</v>
      </c>
      <c r="M1267" s="52">
        <v>0</v>
      </c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</row>
    <row r="1268" spans="1:71" ht="12">
      <c r="A1268" s="34" t="s">
        <v>132</v>
      </c>
      <c r="B1268" s="74" t="s">
        <v>107</v>
      </c>
      <c r="C1268" s="75">
        <v>0</v>
      </c>
      <c r="D1268" s="34" t="s">
        <v>107</v>
      </c>
      <c r="E1268" s="35" t="s">
        <v>107</v>
      </c>
      <c r="F1268" s="70" t="s">
        <v>132</v>
      </c>
      <c r="H1268" s="49" t="s">
        <v>107</v>
      </c>
      <c r="I1268" s="50" t="s">
        <v>132</v>
      </c>
      <c r="J1268" s="51" t="s">
        <v>107</v>
      </c>
      <c r="K1268" s="52" t="s">
        <v>107</v>
      </c>
      <c r="L1268" s="52" t="s">
        <v>132</v>
      </c>
      <c r="M1268" s="52">
        <v>0</v>
      </c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</row>
    <row r="1269" spans="1:71" ht="12">
      <c r="A1269" s="34" t="s">
        <v>132</v>
      </c>
      <c r="B1269" s="74" t="s">
        <v>107</v>
      </c>
      <c r="C1269" s="75">
        <v>0</v>
      </c>
      <c r="D1269" s="34" t="s">
        <v>107</v>
      </c>
      <c r="E1269" s="35" t="s">
        <v>107</v>
      </c>
      <c r="F1269" s="70" t="s">
        <v>132</v>
      </c>
      <c r="H1269" s="49" t="s">
        <v>107</v>
      </c>
      <c r="I1269" s="50" t="s">
        <v>132</v>
      </c>
      <c r="J1269" s="51" t="s">
        <v>107</v>
      </c>
      <c r="K1269" s="52" t="s">
        <v>107</v>
      </c>
      <c r="L1269" s="52" t="s">
        <v>132</v>
      </c>
      <c r="M1269" s="52">
        <v>0</v>
      </c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</row>
    <row r="1270" spans="1:71" ht="12">
      <c r="A1270" s="34" t="s">
        <v>132</v>
      </c>
      <c r="B1270" s="74" t="s">
        <v>107</v>
      </c>
      <c r="C1270" s="75">
        <v>0</v>
      </c>
      <c r="D1270" s="34" t="s">
        <v>107</v>
      </c>
      <c r="E1270" s="35" t="s">
        <v>107</v>
      </c>
      <c r="F1270" s="70" t="s">
        <v>132</v>
      </c>
      <c r="H1270" s="49" t="s">
        <v>107</v>
      </c>
      <c r="I1270" s="50" t="s">
        <v>132</v>
      </c>
      <c r="J1270" s="51" t="s">
        <v>107</v>
      </c>
      <c r="K1270" s="52" t="s">
        <v>107</v>
      </c>
      <c r="L1270" s="52" t="s">
        <v>132</v>
      </c>
      <c r="M1270" s="52">
        <v>0</v>
      </c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</row>
    <row r="1271" spans="1:71" ht="12">
      <c r="A1271" s="34" t="s">
        <v>132</v>
      </c>
      <c r="B1271" s="74" t="s">
        <v>107</v>
      </c>
      <c r="C1271" s="75">
        <v>0</v>
      </c>
      <c r="D1271" s="34" t="s">
        <v>107</v>
      </c>
      <c r="E1271" s="35" t="s">
        <v>107</v>
      </c>
      <c r="F1271" s="70" t="s">
        <v>132</v>
      </c>
      <c r="H1271" s="49" t="s">
        <v>107</v>
      </c>
      <c r="I1271" s="50" t="s">
        <v>132</v>
      </c>
      <c r="J1271" s="51" t="s">
        <v>107</v>
      </c>
      <c r="K1271" s="52" t="s">
        <v>107</v>
      </c>
      <c r="L1271" s="52" t="s">
        <v>132</v>
      </c>
      <c r="M1271" s="52">
        <v>0</v>
      </c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</row>
    <row r="1272" spans="1:71" ht="12">
      <c r="A1272" s="34" t="s">
        <v>132</v>
      </c>
      <c r="B1272" s="74" t="s">
        <v>107</v>
      </c>
      <c r="C1272" s="75">
        <v>0</v>
      </c>
      <c r="D1272" s="34" t="s">
        <v>107</v>
      </c>
      <c r="E1272" s="35" t="s">
        <v>107</v>
      </c>
      <c r="F1272" s="70" t="s">
        <v>132</v>
      </c>
      <c r="H1272" s="49" t="s">
        <v>107</v>
      </c>
      <c r="I1272" s="50" t="s">
        <v>132</v>
      </c>
      <c r="J1272" s="51" t="s">
        <v>107</v>
      </c>
      <c r="K1272" s="52" t="s">
        <v>107</v>
      </c>
      <c r="L1272" s="52" t="s">
        <v>132</v>
      </c>
      <c r="M1272" s="52">
        <v>0</v>
      </c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</row>
    <row r="1273" spans="1:71" ht="12">
      <c r="A1273" s="34" t="s">
        <v>132</v>
      </c>
      <c r="B1273" s="74" t="s">
        <v>107</v>
      </c>
      <c r="C1273" s="75">
        <v>0</v>
      </c>
      <c r="D1273" s="34" t="s">
        <v>107</v>
      </c>
      <c r="E1273" s="35" t="s">
        <v>107</v>
      </c>
      <c r="F1273" s="70" t="s">
        <v>132</v>
      </c>
      <c r="H1273" s="49" t="s">
        <v>107</v>
      </c>
      <c r="I1273" s="50" t="s">
        <v>132</v>
      </c>
      <c r="J1273" s="51" t="s">
        <v>107</v>
      </c>
      <c r="K1273" s="52" t="s">
        <v>107</v>
      </c>
      <c r="L1273" s="52" t="s">
        <v>132</v>
      </c>
      <c r="M1273" s="52">
        <v>0</v>
      </c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</row>
    <row r="1274" spans="1:71" ht="12">
      <c r="A1274" s="34" t="s">
        <v>132</v>
      </c>
      <c r="B1274" s="74" t="s">
        <v>107</v>
      </c>
      <c r="C1274" s="75">
        <v>0</v>
      </c>
      <c r="D1274" s="34" t="s">
        <v>107</v>
      </c>
      <c r="E1274" s="35" t="s">
        <v>107</v>
      </c>
      <c r="F1274" s="70" t="s">
        <v>132</v>
      </c>
      <c r="H1274" s="49" t="s">
        <v>107</v>
      </c>
      <c r="I1274" s="50" t="s">
        <v>132</v>
      </c>
      <c r="J1274" s="51" t="s">
        <v>107</v>
      </c>
      <c r="K1274" s="52" t="s">
        <v>107</v>
      </c>
      <c r="L1274" s="52" t="s">
        <v>132</v>
      </c>
      <c r="M1274" s="52">
        <v>0</v>
      </c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</row>
    <row r="1275" spans="1:71" ht="12">
      <c r="A1275" s="34" t="s">
        <v>132</v>
      </c>
      <c r="B1275" s="74" t="s">
        <v>107</v>
      </c>
      <c r="C1275" s="75">
        <v>0</v>
      </c>
      <c r="D1275" s="34" t="s">
        <v>107</v>
      </c>
      <c r="E1275" s="35" t="s">
        <v>107</v>
      </c>
      <c r="F1275" s="70" t="s">
        <v>132</v>
      </c>
      <c r="H1275" s="49" t="s">
        <v>107</v>
      </c>
      <c r="I1275" s="50" t="s">
        <v>132</v>
      </c>
      <c r="J1275" s="51" t="s">
        <v>107</v>
      </c>
      <c r="K1275" s="52" t="s">
        <v>107</v>
      </c>
      <c r="L1275" s="52" t="s">
        <v>132</v>
      </c>
      <c r="M1275" s="52">
        <v>0</v>
      </c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</row>
    <row r="1276" spans="1:71" ht="12">
      <c r="A1276" s="34" t="s">
        <v>132</v>
      </c>
      <c r="B1276" s="74" t="s">
        <v>107</v>
      </c>
      <c r="C1276" s="75">
        <v>0</v>
      </c>
      <c r="D1276" s="34" t="s">
        <v>107</v>
      </c>
      <c r="E1276" s="35" t="s">
        <v>107</v>
      </c>
      <c r="F1276" s="70" t="s">
        <v>132</v>
      </c>
      <c r="H1276" s="49" t="s">
        <v>107</v>
      </c>
      <c r="I1276" s="50" t="s">
        <v>132</v>
      </c>
      <c r="J1276" s="51" t="s">
        <v>107</v>
      </c>
      <c r="K1276" s="52" t="s">
        <v>107</v>
      </c>
      <c r="L1276" s="52" t="s">
        <v>132</v>
      </c>
      <c r="M1276" s="52">
        <v>0</v>
      </c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</row>
    <row r="1277" spans="1:71" ht="12">
      <c r="A1277" s="34" t="s">
        <v>132</v>
      </c>
      <c r="B1277" s="74" t="s">
        <v>107</v>
      </c>
      <c r="C1277" s="75">
        <v>0</v>
      </c>
      <c r="D1277" s="34" t="s">
        <v>107</v>
      </c>
      <c r="E1277" s="35" t="s">
        <v>107</v>
      </c>
      <c r="F1277" s="70" t="s">
        <v>132</v>
      </c>
      <c r="H1277" s="49" t="s">
        <v>107</v>
      </c>
      <c r="I1277" s="50" t="s">
        <v>132</v>
      </c>
      <c r="J1277" s="51" t="s">
        <v>107</v>
      </c>
      <c r="K1277" s="52" t="s">
        <v>107</v>
      </c>
      <c r="L1277" s="52" t="s">
        <v>132</v>
      </c>
      <c r="M1277" s="52">
        <v>0</v>
      </c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</row>
    <row r="1278" spans="1:71" ht="12">
      <c r="A1278" s="34" t="s">
        <v>132</v>
      </c>
      <c r="B1278" s="74" t="s">
        <v>107</v>
      </c>
      <c r="C1278" s="75">
        <v>0</v>
      </c>
      <c r="D1278" s="34" t="s">
        <v>107</v>
      </c>
      <c r="E1278" s="35" t="s">
        <v>107</v>
      </c>
      <c r="F1278" s="70" t="s">
        <v>132</v>
      </c>
      <c r="H1278" s="49" t="s">
        <v>107</v>
      </c>
      <c r="I1278" s="50" t="s">
        <v>132</v>
      </c>
      <c r="J1278" s="51" t="s">
        <v>107</v>
      </c>
      <c r="K1278" s="52" t="s">
        <v>107</v>
      </c>
      <c r="L1278" s="52" t="s">
        <v>132</v>
      </c>
      <c r="M1278" s="52">
        <v>0</v>
      </c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</row>
    <row r="1279" spans="1:71" ht="12">
      <c r="A1279" s="34" t="s">
        <v>132</v>
      </c>
      <c r="B1279" s="74" t="s">
        <v>107</v>
      </c>
      <c r="C1279" s="75">
        <v>0</v>
      </c>
      <c r="D1279" s="34" t="s">
        <v>107</v>
      </c>
      <c r="E1279" s="35" t="s">
        <v>107</v>
      </c>
      <c r="F1279" s="70" t="s">
        <v>132</v>
      </c>
      <c r="H1279" s="49" t="s">
        <v>107</v>
      </c>
      <c r="I1279" s="50" t="s">
        <v>132</v>
      </c>
      <c r="J1279" s="51" t="s">
        <v>107</v>
      </c>
      <c r="K1279" s="52" t="s">
        <v>107</v>
      </c>
      <c r="L1279" s="52" t="s">
        <v>132</v>
      </c>
      <c r="M1279" s="52">
        <v>0</v>
      </c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</row>
    <row r="1280" spans="1:71" ht="12">
      <c r="A1280" s="34" t="s">
        <v>132</v>
      </c>
      <c r="B1280" s="74" t="s">
        <v>107</v>
      </c>
      <c r="C1280" s="75">
        <v>0</v>
      </c>
      <c r="D1280" s="34" t="s">
        <v>107</v>
      </c>
      <c r="E1280" s="35" t="s">
        <v>107</v>
      </c>
      <c r="F1280" s="70" t="s">
        <v>132</v>
      </c>
      <c r="H1280" s="49" t="s">
        <v>107</v>
      </c>
      <c r="I1280" s="50" t="s">
        <v>132</v>
      </c>
      <c r="J1280" s="51" t="s">
        <v>107</v>
      </c>
      <c r="K1280" s="52" t="s">
        <v>107</v>
      </c>
      <c r="L1280" s="52" t="s">
        <v>132</v>
      </c>
      <c r="M1280" s="52">
        <v>0</v>
      </c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</row>
    <row r="1281" spans="1:71" ht="12">
      <c r="A1281" s="34" t="s">
        <v>132</v>
      </c>
      <c r="B1281" s="74" t="s">
        <v>107</v>
      </c>
      <c r="C1281" s="75">
        <v>0</v>
      </c>
      <c r="D1281" s="34" t="s">
        <v>107</v>
      </c>
      <c r="E1281" s="35" t="s">
        <v>107</v>
      </c>
      <c r="F1281" s="70" t="s">
        <v>132</v>
      </c>
      <c r="H1281" s="49" t="s">
        <v>107</v>
      </c>
      <c r="I1281" s="50" t="s">
        <v>132</v>
      </c>
      <c r="J1281" s="51" t="s">
        <v>107</v>
      </c>
      <c r="K1281" s="52" t="s">
        <v>107</v>
      </c>
      <c r="L1281" s="52" t="s">
        <v>132</v>
      </c>
      <c r="M1281" s="52">
        <v>0</v>
      </c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</row>
    <row r="1282" spans="1:71" ht="12">
      <c r="A1282" s="34" t="s">
        <v>132</v>
      </c>
      <c r="B1282" s="74" t="s">
        <v>107</v>
      </c>
      <c r="C1282" s="75">
        <v>0</v>
      </c>
      <c r="D1282" s="34" t="s">
        <v>107</v>
      </c>
      <c r="E1282" s="35" t="s">
        <v>107</v>
      </c>
      <c r="F1282" s="70" t="s">
        <v>132</v>
      </c>
      <c r="H1282" s="49" t="s">
        <v>107</v>
      </c>
      <c r="I1282" s="50" t="s">
        <v>132</v>
      </c>
      <c r="J1282" s="51" t="s">
        <v>107</v>
      </c>
      <c r="K1282" s="52" t="s">
        <v>107</v>
      </c>
      <c r="L1282" s="52" t="s">
        <v>132</v>
      </c>
      <c r="M1282" s="52">
        <v>0</v>
      </c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</row>
    <row r="1283" spans="1:71" ht="12">
      <c r="A1283" s="34" t="s">
        <v>132</v>
      </c>
      <c r="B1283" s="74" t="s">
        <v>107</v>
      </c>
      <c r="C1283" s="75">
        <v>0</v>
      </c>
      <c r="D1283" s="34" t="s">
        <v>107</v>
      </c>
      <c r="E1283" s="35" t="s">
        <v>107</v>
      </c>
      <c r="F1283" s="70" t="s">
        <v>132</v>
      </c>
      <c r="H1283" s="49" t="s">
        <v>107</v>
      </c>
      <c r="I1283" s="50" t="s">
        <v>132</v>
      </c>
      <c r="J1283" s="51" t="s">
        <v>107</v>
      </c>
      <c r="K1283" s="52" t="s">
        <v>107</v>
      </c>
      <c r="L1283" s="52" t="s">
        <v>132</v>
      </c>
      <c r="M1283" s="52">
        <v>0</v>
      </c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</row>
    <row r="1284" spans="1:71" ht="12">
      <c r="A1284" s="34" t="s">
        <v>132</v>
      </c>
      <c r="B1284" s="74" t="s">
        <v>107</v>
      </c>
      <c r="C1284" s="75">
        <v>0</v>
      </c>
      <c r="D1284" s="34" t="s">
        <v>107</v>
      </c>
      <c r="E1284" s="35" t="s">
        <v>107</v>
      </c>
      <c r="F1284" s="70" t="s">
        <v>132</v>
      </c>
      <c r="H1284" s="49" t="s">
        <v>107</v>
      </c>
      <c r="I1284" s="50" t="s">
        <v>132</v>
      </c>
      <c r="J1284" s="51" t="s">
        <v>107</v>
      </c>
      <c r="K1284" s="52" t="s">
        <v>107</v>
      </c>
      <c r="L1284" s="52" t="s">
        <v>132</v>
      </c>
      <c r="M1284" s="52">
        <v>0</v>
      </c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</row>
    <row r="1285" spans="1:71" ht="12">
      <c r="A1285" s="34" t="s">
        <v>132</v>
      </c>
      <c r="B1285" s="74" t="s">
        <v>107</v>
      </c>
      <c r="C1285" s="75">
        <v>0</v>
      </c>
      <c r="D1285" s="34" t="s">
        <v>107</v>
      </c>
      <c r="E1285" s="35" t="s">
        <v>107</v>
      </c>
      <c r="F1285" s="70" t="s">
        <v>132</v>
      </c>
      <c r="H1285" s="49" t="s">
        <v>107</v>
      </c>
      <c r="I1285" s="50" t="s">
        <v>132</v>
      </c>
      <c r="J1285" s="51" t="s">
        <v>107</v>
      </c>
      <c r="K1285" s="52" t="s">
        <v>107</v>
      </c>
      <c r="L1285" s="52" t="s">
        <v>132</v>
      </c>
      <c r="M1285" s="52">
        <v>0</v>
      </c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</row>
    <row r="1286" spans="1:71" ht="12">
      <c r="A1286" s="34" t="s">
        <v>132</v>
      </c>
      <c r="B1286" s="74" t="s">
        <v>107</v>
      </c>
      <c r="C1286" s="75">
        <v>0</v>
      </c>
      <c r="D1286" s="34" t="s">
        <v>107</v>
      </c>
      <c r="E1286" s="35" t="s">
        <v>107</v>
      </c>
      <c r="F1286" s="70" t="s">
        <v>132</v>
      </c>
      <c r="H1286" s="49" t="s">
        <v>107</v>
      </c>
      <c r="I1286" s="50" t="s">
        <v>132</v>
      </c>
      <c r="J1286" s="51" t="s">
        <v>107</v>
      </c>
      <c r="K1286" s="52" t="s">
        <v>107</v>
      </c>
      <c r="L1286" s="52" t="s">
        <v>132</v>
      </c>
      <c r="M1286" s="52">
        <v>0</v>
      </c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</row>
    <row r="1287" spans="1:71" ht="12">
      <c r="A1287" s="34" t="s">
        <v>132</v>
      </c>
      <c r="B1287" s="74" t="s">
        <v>107</v>
      </c>
      <c r="C1287" s="75">
        <v>0</v>
      </c>
      <c r="D1287" s="34" t="s">
        <v>107</v>
      </c>
      <c r="E1287" s="35" t="s">
        <v>107</v>
      </c>
      <c r="F1287" s="70" t="s">
        <v>132</v>
      </c>
      <c r="H1287" s="49" t="s">
        <v>107</v>
      </c>
      <c r="I1287" s="50" t="s">
        <v>132</v>
      </c>
      <c r="J1287" s="51" t="s">
        <v>107</v>
      </c>
      <c r="K1287" s="52" t="s">
        <v>107</v>
      </c>
      <c r="L1287" s="52" t="s">
        <v>132</v>
      </c>
      <c r="M1287" s="52">
        <v>0</v>
      </c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</row>
    <row r="1288" spans="1:71" ht="12">
      <c r="A1288" s="34" t="s">
        <v>132</v>
      </c>
      <c r="B1288" s="74" t="s">
        <v>107</v>
      </c>
      <c r="C1288" s="75">
        <v>0</v>
      </c>
      <c r="D1288" s="34" t="s">
        <v>107</v>
      </c>
      <c r="E1288" s="35" t="s">
        <v>107</v>
      </c>
      <c r="F1288" s="70" t="s">
        <v>132</v>
      </c>
      <c r="H1288" s="49" t="s">
        <v>107</v>
      </c>
      <c r="I1288" s="50" t="s">
        <v>132</v>
      </c>
      <c r="J1288" s="51" t="s">
        <v>107</v>
      </c>
      <c r="K1288" s="52" t="s">
        <v>107</v>
      </c>
      <c r="L1288" s="52" t="s">
        <v>132</v>
      </c>
      <c r="M1288" s="52">
        <v>0</v>
      </c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</row>
    <row r="1289" spans="1:71" ht="12">
      <c r="A1289" s="34" t="s">
        <v>132</v>
      </c>
      <c r="B1289" s="74" t="s">
        <v>107</v>
      </c>
      <c r="C1289" s="75">
        <v>0</v>
      </c>
      <c r="D1289" s="34" t="s">
        <v>107</v>
      </c>
      <c r="E1289" s="35" t="s">
        <v>107</v>
      </c>
      <c r="F1289" s="70" t="s">
        <v>132</v>
      </c>
      <c r="H1289" s="49" t="s">
        <v>107</v>
      </c>
      <c r="I1289" s="50" t="s">
        <v>132</v>
      </c>
      <c r="J1289" s="51" t="s">
        <v>107</v>
      </c>
      <c r="K1289" s="52" t="s">
        <v>107</v>
      </c>
      <c r="L1289" s="52" t="s">
        <v>132</v>
      </c>
      <c r="M1289" s="52">
        <v>0</v>
      </c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</row>
    <row r="1290" spans="1:71" ht="12">
      <c r="A1290" s="34" t="s">
        <v>132</v>
      </c>
      <c r="B1290" s="74" t="s">
        <v>107</v>
      </c>
      <c r="C1290" s="75">
        <v>0</v>
      </c>
      <c r="D1290" s="34" t="s">
        <v>107</v>
      </c>
      <c r="E1290" s="35" t="s">
        <v>107</v>
      </c>
      <c r="F1290" s="70" t="s">
        <v>132</v>
      </c>
      <c r="H1290" s="49" t="s">
        <v>107</v>
      </c>
      <c r="I1290" s="50" t="s">
        <v>132</v>
      </c>
      <c r="J1290" s="51" t="s">
        <v>107</v>
      </c>
      <c r="K1290" s="52" t="s">
        <v>107</v>
      </c>
      <c r="L1290" s="52" t="s">
        <v>132</v>
      </c>
      <c r="M1290" s="52">
        <v>0</v>
      </c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</row>
    <row r="1291" spans="1:71" ht="12">
      <c r="A1291" s="34" t="s">
        <v>132</v>
      </c>
      <c r="B1291" s="74" t="s">
        <v>107</v>
      </c>
      <c r="C1291" s="75">
        <v>0</v>
      </c>
      <c r="D1291" s="34" t="s">
        <v>107</v>
      </c>
      <c r="E1291" s="35" t="s">
        <v>107</v>
      </c>
      <c r="F1291" s="70" t="s">
        <v>132</v>
      </c>
      <c r="H1291" s="49" t="s">
        <v>107</v>
      </c>
      <c r="I1291" s="50" t="s">
        <v>132</v>
      </c>
      <c r="J1291" s="51" t="s">
        <v>107</v>
      </c>
      <c r="K1291" s="52" t="s">
        <v>107</v>
      </c>
      <c r="L1291" s="52" t="s">
        <v>132</v>
      </c>
      <c r="M1291" s="52">
        <v>0</v>
      </c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</row>
    <row r="1292" spans="1:71" ht="12">
      <c r="A1292" s="34" t="s">
        <v>132</v>
      </c>
      <c r="B1292" s="74" t="s">
        <v>107</v>
      </c>
      <c r="C1292" s="75">
        <v>0</v>
      </c>
      <c r="D1292" s="34" t="s">
        <v>107</v>
      </c>
      <c r="E1292" s="35" t="s">
        <v>107</v>
      </c>
      <c r="F1292" s="70" t="s">
        <v>132</v>
      </c>
      <c r="H1292" s="49" t="s">
        <v>107</v>
      </c>
      <c r="I1292" s="50" t="s">
        <v>132</v>
      </c>
      <c r="J1292" s="51" t="s">
        <v>107</v>
      </c>
      <c r="K1292" s="52" t="s">
        <v>107</v>
      </c>
      <c r="L1292" s="52" t="s">
        <v>132</v>
      </c>
      <c r="M1292" s="52">
        <v>0</v>
      </c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</row>
    <row r="1293" spans="1:71" ht="12">
      <c r="A1293" s="34" t="s">
        <v>132</v>
      </c>
      <c r="B1293" s="74" t="s">
        <v>107</v>
      </c>
      <c r="C1293" s="75">
        <v>0</v>
      </c>
      <c r="D1293" s="34" t="s">
        <v>107</v>
      </c>
      <c r="E1293" s="35" t="s">
        <v>107</v>
      </c>
      <c r="F1293" s="70" t="s">
        <v>132</v>
      </c>
      <c r="H1293" s="49" t="s">
        <v>107</v>
      </c>
      <c r="I1293" s="50" t="s">
        <v>132</v>
      </c>
      <c r="J1293" s="51" t="s">
        <v>107</v>
      </c>
      <c r="K1293" s="52" t="s">
        <v>107</v>
      </c>
      <c r="L1293" s="52" t="s">
        <v>132</v>
      </c>
      <c r="M1293" s="52">
        <v>0</v>
      </c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</row>
    <row r="1294" spans="1:71" ht="12">
      <c r="A1294" s="34" t="s">
        <v>132</v>
      </c>
      <c r="B1294" s="74" t="s">
        <v>107</v>
      </c>
      <c r="C1294" s="75">
        <v>0</v>
      </c>
      <c r="D1294" s="34" t="s">
        <v>107</v>
      </c>
      <c r="E1294" s="35" t="s">
        <v>107</v>
      </c>
      <c r="F1294" s="70" t="s">
        <v>132</v>
      </c>
      <c r="H1294" s="49" t="s">
        <v>107</v>
      </c>
      <c r="I1294" s="50" t="s">
        <v>132</v>
      </c>
      <c r="J1294" s="51" t="s">
        <v>107</v>
      </c>
      <c r="K1294" s="52" t="s">
        <v>107</v>
      </c>
      <c r="L1294" s="52" t="s">
        <v>132</v>
      </c>
      <c r="M1294" s="52">
        <v>0</v>
      </c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</row>
    <row r="1295" spans="1:71" ht="12">
      <c r="A1295" s="34" t="s">
        <v>132</v>
      </c>
      <c r="B1295" s="74" t="s">
        <v>107</v>
      </c>
      <c r="C1295" s="75">
        <v>0</v>
      </c>
      <c r="D1295" s="34" t="s">
        <v>107</v>
      </c>
      <c r="E1295" s="35" t="s">
        <v>107</v>
      </c>
      <c r="F1295" s="70" t="s">
        <v>132</v>
      </c>
      <c r="H1295" s="49" t="s">
        <v>107</v>
      </c>
      <c r="I1295" s="50" t="s">
        <v>132</v>
      </c>
      <c r="J1295" s="51" t="s">
        <v>107</v>
      </c>
      <c r="K1295" s="52" t="s">
        <v>107</v>
      </c>
      <c r="L1295" s="52" t="s">
        <v>132</v>
      </c>
      <c r="M1295" s="52">
        <v>0</v>
      </c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</row>
    <row r="1296" spans="1:71" ht="12">
      <c r="A1296" s="34">
        <v>0</v>
      </c>
      <c r="B1296" s="74">
        <v>0</v>
      </c>
      <c r="C1296" s="75">
        <v>0</v>
      </c>
      <c r="D1296" s="34">
        <v>0</v>
      </c>
      <c r="E1296" s="35">
        <v>0</v>
      </c>
      <c r="F1296" s="70" t="s">
        <v>367</v>
      </c>
      <c r="H1296" s="49">
        <v>0</v>
      </c>
      <c r="I1296" s="50">
        <v>0</v>
      </c>
      <c r="J1296" s="51">
        <v>0</v>
      </c>
      <c r="K1296" s="52">
        <v>0</v>
      </c>
      <c r="L1296" s="52" t="s">
        <v>367</v>
      </c>
      <c r="M1296" s="52">
        <v>0</v>
      </c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</row>
    <row r="1297" spans="1:71" ht="12">
      <c r="A1297" s="34">
        <v>0</v>
      </c>
      <c r="B1297" s="74">
        <v>0</v>
      </c>
      <c r="C1297" s="75">
        <v>0</v>
      </c>
      <c r="D1297" s="34">
        <v>0</v>
      </c>
      <c r="E1297" s="35">
        <v>0</v>
      </c>
      <c r="F1297" s="70" t="s">
        <v>367</v>
      </c>
      <c r="H1297" s="49">
        <v>0</v>
      </c>
      <c r="I1297" s="50">
        <v>0</v>
      </c>
      <c r="J1297" s="51">
        <v>0</v>
      </c>
      <c r="K1297" s="52">
        <v>0</v>
      </c>
      <c r="L1297" s="52" t="s">
        <v>367</v>
      </c>
      <c r="M1297" s="52">
        <v>0</v>
      </c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</row>
    <row r="1298" spans="1:71" ht="12">
      <c r="A1298" s="34">
        <v>0</v>
      </c>
      <c r="B1298" s="74">
        <v>0</v>
      </c>
      <c r="C1298" s="75">
        <v>0</v>
      </c>
      <c r="D1298" s="34">
        <v>0</v>
      </c>
      <c r="E1298" s="35">
        <v>0</v>
      </c>
      <c r="F1298" s="70" t="s">
        <v>367</v>
      </c>
      <c r="H1298" s="49">
        <v>0</v>
      </c>
      <c r="I1298" s="50">
        <v>0</v>
      </c>
      <c r="J1298" s="51">
        <v>0</v>
      </c>
      <c r="K1298" s="52">
        <v>0</v>
      </c>
      <c r="L1298" s="52" t="s">
        <v>367</v>
      </c>
      <c r="M1298" s="52">
        <v>0</v>
      </c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</row>
    <row r="1299" spans="1:71" ht="12">
      <c r="A1299" s="34">
        <v>0</v>
      </c>
      <c r="B1299" s="74">
        <v>0</v>
      </c>
      <c r="C1299" s="75">
        <v>0</v>
      </c>
      <c r="D1299" s="34">
        <v>0</v>
      </c>
      <c r="E1299" s="35">
        <v>0</v>
      </c>
      <c r="F1299" s="70" t="s">
        <v>367</v>
      </c>
      <c r="H1299" s="49">
        <v>0</v>
      </c>
      <c r="I1299" s="50">
        <v>0</v>
      </c>
      <c r="J1299" s="51">
        <v>0</v>
      </c>
      <c r="K1299" s="52">
        <v>0</v>
      </c>
      <c r="L1299" s="52" t="s">
        <v>367</v>
      </c>
      <c r="M1299" s="52">
        <v>0</v>
      </c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</row>
    <row r="1300" spans="1:71" ht="12">
      <c r="A1300" s="34">
        <v>0</v>
      </c>
      <c r="B1300" s="74">
        <v>0</v>
      </c>
      <c r="C1300" s="75">
        <v>0</v>
      </c>
      <c r="D1300" s="34">
        <v>0</v>
      </c>
      <c r="E1300" s="35">
        <v>0</v>
      </c>
      <c r="F1300" s="70" t="s">
        <v>367</v>
      </c>
      <c r="H1300" s="49">
        <v>0</v>
      </c>
      <c r="I1300" s="50">
        <v>0</v>
      </c>
      <c r="J1300" s="51">
        <v>0</v>
      </c>
      <c r="K1300" s="52">
        <v>0</v>
      </c>
      <c r="L1300" s="52" t="s">
        <v>367</v>
      </c>
      <c r="M1300" s="52">
        <v>0</v>
      </c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</row>
    <row r="1301" spans="1:71" ht="12">
      <c r="A1301" s="34">
        <v>0</v>
      </c>
      <c r="B1301" s="74">
        <v>0</v>
      </c>
      <c r="C1301" s="75">
        <v>0</v>
      </c>
      <c r="D1301" s="34">
        <v>0</v>
      </c>
      <c r="E1301" s="35">
        <v>0</v>
      </c>
      <c r="F1301" s="70" t="s">
        <v>367</v>
      </c>
      <c r="H1301" s="49">
        <v>0</v>
      </c>
      <c r="I1301" s="50">
        <v>0</v>
      </c>
      <c r="J1301" s="51">
        <v>0</v>
      </c>
      <c r="K1301" s="52">
        <v>0</v>
      </c>
      <c r="L1301" s="52" t="s">
        <v>367</v>
      </c>
      <c r="M1301" s="52">
        <v>0</v>
      </c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</row>
    <row r="1302" spans="1:71" ht="12">
      <c r="A1302" s="34">
        <v>0</v>
      </c>
      <c r="B1302" s="74">
        <v>0</v>
      </c>
      <c r="C1302" s="75">
        <v>0</v>
      </c>
      <c r="D1302" s="34">
        <v>0</v>
      </c>
      <c r="E1302" s="35">
        <v>0</v>
      </c>
      <c r="F1302" s="70" t="s">
        <v>367</v>
      </c>
      <c r="H1302" s="49">
        <v>0</v>
      </c>
      <c r="I1302" s="50">
        <v>0</v>
      </c>
      <c r="J1302" s="51">
        <v>0</v>
      </c>
      <c r="K1302" s="52">
        <v>0</v>
      </c>
      <c r="L1302" s="52" t="s">
        <v>367</v>
      </c>
      <c r="M1302" s="52">
        <v>0</v>
      </c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</row>
    <row r="1303" spans="1:71" ht="12">
      <c r="A1303" s="34">
        <v>0</v>
      </c>
      <c r="B1303" s="74">
        <v>0</v>
      </c>
      <c r="C1303" s="75">
        <v>0</v>
      </c>
      <c r="D1303" s="34">
        <v>0</v>
      </c>
      <c r="E1303" s="35">
        <v>0</v>
      </c>
      <c r="F1303" s="70" t="s">
        <v>367</v>
      </c>
      <c r="H1303" s="49">
        <v>0</v>
      </c>
      <c r="I1303" s="50">
        <v>0</v>
      </c>
      <c r="J1303" s="51">
        <v>0</v>
      </c>
      <c r="K1303" s="52">
        <v>0</v>
      </c>
      <c r="L1303" s="52" t="s">
        <v>367</v>
      </c>
      <c r="M1303" s="52">
        <v>0</v>
      </c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</row>
    <row r="1304" spans="1:71" ht="12">
      <c r="A1304" s="34">
        <v>0</v>
      </c>
      <c r="B1304" s="74">
        <v>0</v>
      </c>
      <c r="C1304" s="75">
        <v>0</v>
      </c>
      <c r="D1304" s="34">
        <v>0</v>
      </c>
      <c r="E1304" s="35">
        <v>0</v>
      </c>
      <c r="F1304" s="70" t="s">
        <v>367</v>
      </c>
      <c r="H1304" s="49">
        <v>0</v>
      </c>
      <c r="I1304" s="50">
        <v>0</v>
      </c>
      <c r="J1304" s="51">
        <v>0</v>
      </c>
      <c r="K1304" s="52">
        <v>0</v>
      </c>
      <c r="L1304" s="52" t="s">
        <v>367</v>
      </c>
      <c r="M1304" s="52">
        <v>0</v>
      </c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</row>
    <row r="1305" spans="1:71" ht="12">
      <c r="A1305" s="34">
        <v>0</v>
      </c>
      <c r="B1305" s="74">
        <v>0</v>
      </c>
      <c r="C1305" s="75">
        <v>0</v>
      </c>
      <c r="D1305" s="34">
        <v>0</v>
      </c>
      <c r="E1305" s="35">
        <v>0</v>
      </c>
      <c r="F1305" s="70" t="s">
        <v>367</v>
      </c>
      <c r="H1305" s="49">
        <v>0</v>
      </c>
      <c r="I1305" s="50">
        <v>0</v>
      </c>
      <c r="J1305" s="51">
        <v>0</v>
      </c>
      <c r="K1305" s="52">
        <v>0</v>
      </c>
      <c r="L1305" s="52" t="s">
        <v>367</v>
      </c>
      <c r="M1305" s="52">
        <v>0</v>
      </c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</row>
    <row r="1306" spans="1:71" ht="12">
      <c r="A1306" s="34">
        <v>0</v>
      </c>
      <c r="B1306" s="74">
        <v>0</v>
      </c>
      <c r="C1306" s="75">
        <v>0</v>
      </c>
      <c r="D1306" s="34">
        <v>0</v>
      </c>
      <c r="E1306" s="35">
        <v>0</v>
      </c>
      <c r="F1306" s="70" t="s">
        <v>367</v>
      </c>
      <c r="H1306" s="49">
        <v>0</v>
      </c>
      <c r="I1306" s="50">
        <v>0</v>
      </c>
      <c r="J1306" s="51">
        <v>0</v>
      </c>
      <c r="K1306" s="52">
        <v>0</v>
      </c>
      <c r="L1306" s="52" t="s">
        <v>367</v>
      </c>
      <c r="M1306" s="52">
        <v>0</v>
      </c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</row>
    <row r="1307" spans="1:71" ht="12">
      <c r="A1307" s="34">
        <v>0</v>
      </c>
      <c r="B1307" s="74">
        <v>0</v>
      </c>
      <c r="C1307" s="75">
        <v>0</v>
      </c>
      <c r="D1307" s="34">
        <v>0</v>
      </c>
      <c r="E1307" s="35">
        <v>0</v>
      </c>
      <c r="F1307" s="70" t="s">
        <v>367</v>
      </c>
      <c r="H1307" s="49">
        <v>0</v>
      </c>
      <c r="I1307" s="50">
        <v>0</v>
      </c>
      <c r="J1307" s="51">
        <v>0</v>
      </c>
      <c r="K1307" s="52">
        <v>0</v>
      </c>
      <c r="L1307" s="52" t="s">
        <v>367</v>
      </c>
      <c r="M1307" s="52">
        <v>0</v>
      </c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</row>
    <row r="1308" spans="1:71" ht="12">
      <c r="A1308" s="34">
        <v>0</v>
      </c>
      <c r="B1308" s="74">
        <v>0</v>
      </c>
      <c r="C1308" s="75">
        <v>0</v>
      </c>
      <c r="D1308" s="34">
        <v>0</v>
      </c>
      <c r="E1308" s="35">
        <v>0</v>
      </c>
      <c r="F1308" s="70" t="s">
        <v>367</v>
      </c>
      <c r="H1308" s="49">
        <v>0</v>
      </c>
      <c r="I1308" s="50">
        <v>0</v>
      </c>
      <c r="J1308" s="51">
        <v>0</v>
      </c>
      <c r="K1308" s="52">
        <v>0</v>
      </c>
      <c r="L1308" s="52" t="s">
        <v>367</v>
      </c>
      <c r="M1308" s="52">
        <v>0</v>
      </c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</row>
    <row r="1309" spans="1:71" ht="12">
      <c r="A1309" s="34">
        <v>0</v>
      </c>
      <c r="B1309" s="74">
        <v>0</v>
      </c>
      <c r="C1309" s="75">
        <v>0</v>
      </c>
      <c r="D1309" s="34">
        <v>0</v>
      </c>
      <c r="E1309" s="35">
        <v>0</v>
      </c>
      <c r="F1309" s="70" t="s">
        <v>367</v>
      </c>
      <c r="H1309" s="49">
        <v>0</v>
      </c>
      <c r="I1309" s="50">
        <v>0</v>
      </c>
      <c r="J1309" s="51">
        <v>0</v>
      </c>
      <c r="K1309" s="52">
        <v>0</v>
      </c>
      <c r="L1309" s="52" t="s">
        <v>367</v>
      </c>
      <c r="M1309" s="52">
        <v>0</v>
      </c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</row>
    <row r="1310" spans="1:71" ht="12">
      <c r="A1310" s="34">
        <v>0</v>
      </c>
      <c r="B1310" s="74">
        <v>0</v>
      </c>
      <c r="C1310" s="75">
        <v>0</v>
      </c>
      <c r="D1310" s="34">
        <v>0</v>
      </c>
      <c r="E1310" s="35">
        <v>0</v>
      </c>
      <c r="F1310" s="70" t="s">
        <v>367</v>
      </c>
      <c r="H1310" s="49">
        <v>0</v>
      </c>
      <c r="I1310" s="50">
        <v>0</v>
      </c>
      <c r="J1310" s="51">
        <v>0</v>
      </c>
      <c r="K1310" s="52">
        <v>0</v>
      </c>
      <c r="L1310" s="52" t="s">
        <v>367</v>
      </c>
      <c r="M1310" s="52">
        <v>0</v>
      </c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</row>
    <row r="1311" spans="1:71" ht="12">
      <c r="A1311" s="34">
        <v>0</v>
      </c>
      <c r="B1311" s="74">
        <v>0</v>
      </c>
      <c r="C1311" s="75">
        <v>0</v>
      </c>
      <c r="D1311" s="34">
        <v>0</v>
      </c>
      <c r="E1311" s="35">
        <v>0</v>
      </c>
      <c r="F1311" s="70" t="s">
        <v>367</v>
      </c>
      <c r="H1311" s="49">
        <v>0</v>
      </c>
      <c r="I1311" s="50">
        <v>0</v>
      </c>
      <c r="J1311" s="51">
        <v>0</v>
      </c>
      <c r="K1311" s="52">
        <v>0</v>
      </c>
      <c r="L1311" s="52" t="s">
        <v>367</v>
      </c>
      <c r="M1311" s="52">
        <v>0</v>
      </c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</row>
    <row r="1312" spans="1:71" ht="12">
      <c r="A1312" s="34">
        <v>0</v>
      </c>
      <c r="B1312" s="74">
        <v>0</v>
      </c>
      <c r="C1312" s="75">
        <v>0</v>
      </c>
      <c r="D1312" s="34">
        <v>0</v>
      </c>
      <c r="E1312" s="35">
        <v>0</v>
      </c>
      <c r="F1312" s="70" t="s">
        <v>367</v>
      </c>
      <c r="H1312" s="49">
        <v>0</v>
      </c>
      <c r="I1312" s="50">
        <v>0</v>
      </c>
      <c r="J1312" s="51">
        <v>0</v>
      </c>
      <c r="K1312" s="52">
        <v>0</v>
      </c>
      <c r="L1312" s="52" t="s">
        <v>367</v>
      </c>
      <c r="M1312" s="52">
        <v>0</v>
      </c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</row>
    <row r="1313" spans="1:71" ht="12">
      <c r="A1313" s="34">
        <v>0</v>
      </c>
      <c r="B1313" s="74">
        <v>0</v>
      </c>
      <c r="C1313" s="75">
        <v>0</v>
      </c>
      <c r="D1313" s="34">
        <v>0</v>
      </c>
      <c r="E1313" s="35">
        <v>0</v>
      </c>
      <c r="F1313" s="70" t="s">
        <v>367</v>
      </c>
      <c r="H1313" s="49">
        <v>0</v>
      </c>
      <c r="I1313" s="50">
        <v>0</v>
      </c>
      <c r="J1313" s="51">
        <v>0</v>
      </c>
      <c r="K1313" s="52">
        <v>0</v>
      </c>
      <c r="L1313" s="52" t="s">
        <v>367</v>
      </c>
      <c r="M1313" s="52">
        <v>0</v>
      </c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</row>
    <row r="1314" spans="1:71" ht="12">
      <c r="A1314" s="34">
        <v>0</v>
      </c>
      <c r="B1314" s="74">
        <v>0</v>
      </c>
      <c r="C1314" s="75">
        <v>0</v>
      </c>
      <c r="D1314" s="34">
        <v>0</v>
      </c>
      <c r="E1314" s="35">
        <v>0</v>
      </c>
      <c r="F1314" s="70" t="s">
        <v>367</v>
      </c>
      <c r="H1314" s="49">
        <v>0</v>
      </c>
      <c r="I1314" s="50">
        <v>0</v>
      </c>
      <c r="J1314" s="51">
        <v>0</v>
      </c>
      <c r="K1314" s="52">
        <v>0</v>
      </c>
      <c r="L1314" s="52" t="s">
        <v>367</v>
      </c>
      <c r="M1314" s="52">
        <v>0</v>
      </c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</row>
    <row r="1315" spans="1:71" ht="12">
      <c r="A1315" s="34">
        <v>0</v>
      </c>
      <c r="B1315" s="74">
        <v>0</v>
      </c>
      <c r="C1315" s="75">
        <v>0</v>
      </c>
      <c r="D1315" s="34">
        <v>0</v>
      </c>
      <c r="E1315" s="35">
        <v>0</v>
      </c>
      <c r="F1315" s="70" t="s">
        <v>367</v>
      </c>
      <c r="H1315" s="49">
        <v>0</v>
      </c>
      <c r="I1315" s="50">
        <v>0</v>
      </c>
      <c r="J1315" s="51">
        <v>0</v>
      </c>
      <c r="K1315" s="52">
        <v>0</v>
      </c>
      <c r="L1315" s="52" t="s">
        <v>367</v>
      </c>
      <c r="M1315" s="52">
        <v>0</v>
      </c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</row>
    <row r="1316" spans="1:71" ht="12">
      <c r="A1316" s="34">
        <v>0</v>
      </c>
      <c r="B1316" s="74">
        <v>0</v>
      </c>
      <c r="C1316" s="75">
        <v>0</v>
      </c>
      <c r="D1316" s="34">
        <v>0</v>
      </c>
      <c r="E1316" s="35">
        <v>0</v>
      </c>
      <c r="F1316" s="70" t="s">
        <v>367</v>
      </c>
      <c r="H1316" s="49">
        <v>0</v>
      </c>
      <c r="I1316" s="50">
        <v>0</v>
      </c>
      <c r="J1316" s="51">
        <v>0</v>
      </c>
      <c r="K1316" s="52">
        <v>0</v>
      </c>
      <c r="L1316" s="52" t="s">
        <v>367</v>
      </c>
      <c r="M1316" s="52">
        <v>0</v>
      </c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</row>
    <row r="1317" spans="1:71" ht="12">
      <c r="A1317" s="34">
        <v>0</v>
      </c>
      <c r="B1317" s="74">
        <v>0</v>
      </c>
      <c r="C1317" s="75">
        <v>0</v>
      </c>
      <c r="D1317" s="34">
        <v>0</v>
      </c>
      <c r="E1317" s="35">
        <v>0</v>
      </c>
      <c r="F1317" s="70" t="s">
        <v>367</v>
      </c>
      <c r="H1317" s="49">
        <v>0</v>
      </c>
      <c r="I1317" s="50">
        <v>0</v>
      </c>
      <c r="J1317" s="51">
        <v>0</v>
      </c>
      <c r="K1317" s="52">
        <v>0</v>
      </c>
      <c r="L1317" s="52" t="s">
        <v>367</v>
      </c>
      <c r="M1317" s="52">
        <v>0</v>
      </c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</row>
    <row r="1318" spans="1:71" ht="12">
      <c r="A1318" s="34">
        <v>0</v>
      </c>
      <c r="B1318" s="74">
        <v>0</v>
      </c>
      <c r="C1318" s="75">
        <v>0</v>
      </c>
      <c r="D1318" s="34">
        <v>0</v>
      </c>
      <c r="E1318" s="35">
        <v>0</v>
      </c>
      <c r="F1318" s="70" t="s">
        <v>367</v>
      </c>
      <c r="H1318" s="49">
        <v>0</v>
      </c>
      <c r="I1318" s="50">
        <v>0</v>
      </c>
      <c r="J1318" s="51">
        <v>0</v>
      </c>
      <c r="K1318" s="52">
        <v>0</v>
      </c>
      <c r="L1318" s="52" t="s">
        <v>367</v>
      </c>
      <c r="M1318" s="52">
        <v>0</v>
      </c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</row>
    <row r="1319" spans="1:71" ht="12">
      <c r="A1319" s="34">
        <v>0</v>
      </c>
      <c r="B1319" s="74">
        <v>0</v>
      </c>
      <c r="C1319" s="75">
        <v>0</v>
      </c>
      <c r="D1319" s="34">
        <v>0</v>
      </c>
      <c r="E1319" s="35">
        <v>0</v>
      </c>
      <c r="F1319" s="70" t="s">
        <v>367</v>
      </c>
      <c r="H1319" s="49">
        <v>0</v>
      </c>
      <c r="I1319" s="50">
        <v>0</v>
      </c>
      <c r="J1319" s="51">
        <v>0</v>
      </c>
      <c r="K1319" s="52">
        <v>0</v>
      </c>
      <c r="L1319" s="52" t="s">
        <v>367</v>
      </c>
      <c r="M1319" s="52">
        <v>0</v>
      </c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</row>
    <row r="1320" spans="1:71" ht="12">
      <c r="A1320" s="34">
        <v>0</v>
      </c>
      <c r="B1320" s="74">
        <v>0</v>
      </c>
      <c r="C1320" s="75">
        <v>0</v>
      </c>
      <c r="D1320" s="34">
        <v>0</v>
      </c>
      <c r="E1320" s="35">
        <v>0</v>
      </c>
      <c r="F1320" s="70" t="s">
        <v>367</v>
      </c>
      <c r="H1320" s="49">
        <v>0</v>
      </c>
      <c r="I1320" s="50">
        <v>0</v>
      </c>
      <c r="J1320" s="51">
        <v>0</v>
      </c>
      <c r="K1320" s="52">
        <v>0</v>
      </c>
      <c r="L1320" s="52" t="s">
        <v>367</v>
      </c>
      <c r="M1320" s="52">
        <v>0</v>
      </c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</row>
    <row r="1321" spans="1:71" ht="12">
      <c r="A1321" s="34">
        <v>0</v>
      </c>
      <c r="B1321" s="74">
        <v>0</v>
      </c>
      <c r="C1321" s="75">
        <v>0</v>
      </c>
      <c r="D1321" s="34">
        <v>0</v>
      </c>
      <c r="E1321" s="35">
        <v>0</v>
      </c>
      <c r="F1321" s="70" t="s">
        <v>367</v>
      </c>
      <c r="H1321" s="49">
        <v>0</v>
      </c>
      <c r="I1321" s="50">
        <v>0</v>
      </c>
      <c r="J1321" s="51">
        <v>0</v>
      </c>
      <c r="K1321" s="52">
        <v>0</v>
      </c>
      <c r="L1321" s="52" t="s">
        <v>367</v>
      </c>
      <c r="M1321" s="52">
        <v>0</v>
      </c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</row>
    <row r="1322" spans="1:71" ht="12">
      <c r="A1322" s="34">
        <v>0</v>
      </c>
      <c r="B1322" s="74">
        <v>0</v>
      </c>
      <c r="C1322" s="75">
        <v>0</v>
      </c>
      <c r="D1322" s="34">
        <v>0</v>
      </c>
      <c r="E1322" s="35">
        <v>0</v>
      </c>
      <c r="F1322" s="70" t="s">
        <v>367</v>
      </c>
      <c r="H1322" s="49">
        <v>0</v>
      </c>
      <c r="I1322" s="50">
        <v>0</v>
      </c>
      <c r="J1322" s="51">
        <v>0</v>
      </c>
      <c r="K1322" s="52">
        <v>0</v>
      </c>
      <c r="L1322" s="52" t="s">
        <v>367</v>
      </c>
      <c r="M1322" s="52">
        <v>0</v>
      </c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</row>
    <row r="1323" spans="1:71" ht="12">
      <c r="A1323" s="34">
        <v>0</v>
      </c>
      <c r="B1323" s="74">
        <v>0</v>
      </c>
      <c r="C1323" s="75">
        <v>0</v>
      </c>
      <c r="D1323" s="34">
        <v>0</v>
      </c>
      <c r="E1323" s="35">
        <v>0</v>
      </c>
      <c r="F1323" s="70" t="s">
        <v>367</v>
      </c>
      <c r="H1323" s="49">
        <v>0</v>
      </c>
      <c r="I1323" s="50">
        <v>0</v>
      </c>
      <c r="J1323" s="51">
        <v>0</v>
      </c>
      <c r="K1323" s="52">
        <v>0</v>
      </c>
      <c r="L1323" s="52" t="s">
        <v>367</v>
      </c>
      <c r="M1323" s="52">
        <v>0</v>
      </c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</row>
    <row r="1324" spans="1:71" ht="12">
      <c r="A1324" s="34">
        <v>0</v>
      </c>
      <c r="B1324" s="74">
        <v>0</v>
      </c>
      <c r="C1324" s="75">
        <v>0</v>
      </c>
      <c r="D1324" s="34">
        <v>0</v>
      </c>
      <c r="E1324" s="35">
        <v>0</v>
      </c>
      <c r="F1324" s="70" t="s">
        <v>367</v>
      </c>
      <c r="H1324" s="49">
        <v>0</v>
      </c>
      <c r="I1324" s="50">
        <v>0</v>
      </c>
      <c r="J1324" s="51">
        <v>0</v>
      </c>
      <c r="K1324" s="52">
        <v>0</v>
      </c>
      <c r="L1324" s="52" t="s">
        <v>367</v>
      </c>
      <c r="M1324" s="52">
        <v>0</v>
      </c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</row>
    <row r="1325" spans="1:71" ht="12">
      <c r="A1325" s="34">
        <v>0</v>
      </c>
      <c r="B1325" s="74">
        <v>0</v>
      </c>
      <c r="C1325" s="75">
        <v>0</v>
      </c>
      <c r="D1325" s="34">
        <v>0</v>
      </c>
      <c r="E1325" s="35">
        <v>0</v>
      </c>
      <c r="F1325" s="70" t="s">
        <v>367</v>
      </c>
      <c r="H1325" s="49">
        <v>0</v>
      </c>
      <c r="I1325" s="50">
        <v>0</v>
      </c>
      <c r="J1325" s="51">
        <v>0</v>
      </c>
      <c r="K1325" s="52">
        <v>0</v>
      </c>
      <c r="L1325" s="52" t="s">
        <v>367</v>
      </c>
      <c r="M1325" s="52">
        <v>0</v>
      </c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</row>
    <row r="1326" spans="1:71" ht="12">
      <c r="A1326" s="34">
        <v>0</v>
      </c>
      <c r="B1326" s="74">
        <v>0</v>
      </c>
      <c r="C1326" s="75">
        <v>0</v>
      </c>
      <c r="D1326" s="34">
        <v>0</v>
      </c>
      <c r="E1326" s="35">
        <v>0</v>
      </c>
      <c r="F1326" s="70" t="s">
        <v>367</v>
      </c>
      <c r="H1326" s="49">
        <v>0</v>
      </c>
      <c r="I1326" s="50">
        <v>0</v>
      </c>
      <c r="J1326" s="51">
        <v>0</v>
      </c>
      <c r="K1326" s="52">
        <v>0</v>
      </c>
      <c r="L1326" s="52" t="s">
        <v>367</v>
      </c>
      <c r="M1326" s="52">
        <v>0</v>
      </c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</row>
    <row r="1327" spans="1:71" ht="12">
      <c r="A1327" s="34">
        <v>0</v>
      </c>
      <c r="B1327" s="74">
        <v>0</v>
      </c>
      <c r="C1327" s="75">
        <v>0</v>
      </c>
      <c r="D1327" s="34">
        <v>0</v>
      </c>
      <c r="E1327" s="35">
        <v>0</v>
      </c>
      <c r="F1327" s="70" t="s">
        <v>367</v>
      </c>
      <c r="H1327" s="49">
        <v>0</v>
      </c>
      <c r="I1327" s="50">
        <v>0</v>
      </c>
      <c r="J1327" s="51">
        <v>0</v>
      </c>
      <c r="K1327" s="52">
        <v>0</v>
      </c>
      <c r="L1327" s="52" t="s">
        <v>367</v>
      </c>
      <c r="M1327" s="52">
        <v>0</v>
      </c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</row>
    <row r="1328" spans="1:71" ht="12">
      <c r="A1328" s="34">
        <v>0</v>
      </c>
      <c r="B1328" s="74">
        <v>0</v>
      </c>
      <c r="C1328" s="75">
        <v>0</v>
      </c>
      <c r="D1328" s="34">
        <v>0</v>
      </c>
      <c r="E1328" s="35">
        <v>0</v>
      </c>
      <c r="F1328" s="70" t="s">
        <v>367</v>
      </c>
      <c r="H1328" s="49">
        <v>0</v>
      </c>
      <c r="I1328" s="50">
        <v>0</v>
      </c>
      <c r="J1328" s="51">
        <v>0</v>
      </c>
      <c r="K1328" s="52">
        <v>0</v>
      </c>
      <c r="L1328" s="52" t="s">
        <v>367</v>
      </c>
      <c r="M1328" s="52">
        <v>0</v>
      </c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</row>
    <row r="1329" spans="1:71" ht="12">
      <c r="A1329" s="34">
        <v>0</v>
      </c>
      <c r="B1329" s="74">
        <v>0</v>
      </c>
      <c r="C1329" s="75">
        <v>0</v>
      </c>
      <c r="D1329" s="34">
        <v>0</v>
      </c>
      <c r="E1329" s="35">
        <v>0</v>
      </c>
      <c r="F1329" s="70" t="s">
        <v>367</v>
      </c>
      <c r="H1329" s="49">
        <v>0</v>
      </c>
      <c r="I1329" s="50">
        <v>0</v>
      </c>
      <c r="J1329" s="51">
        <v>0</v>
      </c>
      <c r="K1329" s="52">
        <v>0</v>
      </c>
      <c r="L1329" s="52" t="s">
        <v>367</v>
      </c>
      <c r="M1329" s="52">
        <v>0</v>
      </c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</row>
    <row r="1330" spans="1:71" ht="12">
      <c r="A1330" s="34">
        <v>0</v>
      </c>
      <c r="B1330" s="74">
        <v>0</v>
      </c>
      <c r="C1330" s="75">
        <v>0</v>
      </c>
      <c r="D1330" s="34">
        <v>0</v>
      </c>
      <c r="E1330" s="35">
        <v>0</v>
      </c>
      <c r="F1330" s="70" t="s">
        <v>367</v>
      </c>
      <c r="H1330" s="49">
        <v>0</v>
      </c>
      <c r="I1330" s="50">
        <v>0</v>
      </c>
      <c r="J1330" s="51">
        <v>0</v>
      </c>
      <c r="K1330" s="52">
        <v>0</v>
      </c>
      <c r="L1330" s="52" t="s">
        <v>367</v>
      </c>
      <c r="M1330" s="52">
        <v>0</v>
      </c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</row>
    <row r="1331" spans="1:71" ht="12">
      <c r="A1331" s="34">
        <v>0</v>
      </c>
      <c r="B1331" s="74">
        <v>0</v>
      </c>
      <c r="C1331" s="75">
        <v>0</v>
      </c>
      <c r="D1331" s="34">
        <v>0</v>
      </c>
      <c r="E1331" s="35">
        <v>0</v>
      </c>
      <c r="F1331" s="70" t="s">
        <v>367</v>
      </c>
      <c r="H1331" s="49">
        <v>0</v>
      </c>
      <c r="I1331" s="50">
        <v>0</v>
      </c>
      <c r="J1331" s="51">
        <v>0</v>
      </c>
      <c r="K1331" s="52">
        <v>0</v>
      </c>
      <c r="L1331" s="52" t="s">
        <v>367</v>
      </c>
      <c r="M1331" s="52">
        <v>0</v>
      </c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</row>
    <row r="1332" spans="1:71" ht="12">
      <c r="A1332" s="34">
        <v>0</v>
      </c>
      <c r="B1332" s="74">
        <v>0</v>
      </c>
      <c r="C1332" s="75">
        <v>0</v>
      </c>
      <c r="D1332" s="34">
        <v>0</v>
      </c>
      <c r="E1332" s="35">
        <v>0</v>
      </c>
      <c r="F1332" s="70" t="s">
        <v>367</v>
      </c>
      <c r="H1332" s="49">
        <v>0</v>
      </c>
      <c r="I1332" s="50">
        <v>0</v>
      </c>
      <c r="J1332" s="51">
        <v>0</v>
      </c>
      <c r="K1332" s="52">
        <v>0</v>
      </c>
      <c r="L1332" s="52" t="s">
        <v>367</v>
      </c>
      <c r="M1332" s="52">
        <v>0</v>
      </c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</row>
    <row r="1333" spans="1:71" ht="12">
      <c r="A1333" s="34">
        <v>0</v>
      </c>
      <c r="B1333" s="74">
        <v>0</v>
      </c>
      <c r="C1333" s="75">
        <v>0</v>
      </c>
      <c r="D1333" s="34">
        <v>0</v>
      </c>
      <c r="E1333" s="35">
        <v>0</v>
      </c>
      <c r="F1333" s="70" t="s">
        <v>367</v>
      </c>
      <c r="H1333" s="49">
        <v>0</v>
      </c>
      <c r="I1333" s="50">
        <v>0</v>
      </c>
      <c r="J1333" s="51">
        <v>0</v>
      </c>
      <c r="K1333" s="52">
        <v>0</v>
      </c>
      <c r="L1333" s="52" t="s">
        <v>367</v>
      </c>
      <c r="M1333" s="52">
        <v>0</v>
      </c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</row>
    <row r="1334" spans="1:71" ht="12">
      <c r="A1334" s="34">
        <v>0</v>
      </c>
      <c r="B1334" s="74">
        <v>0</v>
      </c>
      <c r="C1334" s="75">
        <v>0</v>
      </c>
      <c r="D1334" s="34">
        <v>0</v>
      </c>
      <c r="E1334" s="35">
        <v>0</v>
      </c>
      <c r="F1334" s="70" t="s">
        <v>367</v>
      </c>
      <c r="H1334" s="49">
        <v>0</v>
      </c>
      <c r="I1334" s="50">
        <v>0</v>
      </c>
      <c r="J1334" s="51">
        <v>0</v>
      </c>
      <c r="K1334" s="52">
        <v>0</v>
      </c>
      <c r="L1334" s="52" t="s">
        <v>367</v>
      </c>
      <c r="M1334" s="52">
        <v>0</v>
      </c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</row>
    <row r="1335" spans="1:71" ht="12">
      <c r="A1335" s="34">
        <v>0</v>
      </c>
      <c r="B1335" s="74">
        <v>0</v>
      </c>
      <c r="C1335" s="75">
        <v>0</v>
      </c>
      <c r="D1335" s="34">
        <v>0</v>
      </c>
      <c r="E1335" s="35">
        <v>0</v>
      </c>
      <c r="F1335" s="70" t="s">
        <v>367</v>
      </c>
      <c r="H1335" s="49">
        <v>0</v>
      </c>
      <c r="I1335" s="50">
        <v>0</v>
      </c>
      <c r="J1335" s="51">
        <v>0</v>
      </c>
      <c r="K1335" s="52">
        <v>0</v>
      </c>
      <c r="L1335" s="52" t="s">
        <v>367</v>
      </c>
      <c r="M1335" s="52">
        <v>0</v>
      </c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</row>
    <row r="1336" spans="1:71" ht="12">
      <c r="A1336" s="34">
        <v>0</v>
      </c>
      <c r="B1336" s="74">
        <v>0</v>
      </c>
      <c r="C1336" s="75">
        <v>0</v>
      </c>
      <c r="D1336" s="34">
        <v>0</v>
      </c>
      <c r="E1336" s="35">
        <v>0</v>
      </c>
      <c r="F1336" s="70" t="s">
        <v>367</v>
      </c>
      <c r="H1336" s="49">
        <v>0</v>
      </c>
      <c r="I1336" s="50">
        <v>0</v>
      </c>
      <c r="J1336" s="51">
        <v>0</v>
      </c>
      <c r="K1336" s="52">
        <v>0</v>
      </c>
      <c r="L1336" s="52" t="s">
        <v>367</v>
      </c>
      <c r="M1336" s="52">
        <v>0</v>
      </c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</row>
    <row r="1337" spans="1:71" ht="12">
      <c r="A1337" s="34">
        <v>0</v>
      </c>
      <c r="B1337" s="74">
        <v>0</v>
      </c>
      <c r="C1337" s="75">
        <v>0</v>
      </c>
      <c r="D1337" s="34">
        <v>0</v>
      </c>
      <c r="E1337" s="35">
        <v>0</v>
      </c>
      <c r="F1337" s="70" t="s">
        <v>367</v>
      </c>
      <c r="H1337" s="49">
        <v>0</v>
      </c>
      <c r="I1337" s="50">
        <v>0</v>
      </c>
      <c r="J1337" s="51">
        <v>0</v>
      </c>
      <c r="K1337" s="52">
        <v>0</v>
      </c>
      <c r="L1337" s="52" t="s">
        <v>367</v>
      </c>
      <c r="M1337" s="52">
        <v>0</v>
      </c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</row>
    <row r="1338" spans="1:71" ht="12">
      <c r="A1338" s="34">
        <v>0</v>
      </c>
      <c r="B1338" s="74">
        <v>0</v>
      </c>
      <c r="C1338" s="75">
        <v>0</v>
      </c>
      <c r="D1338" s="34">
        <v>0</v>
      </c>
      <c r="E1338" s="35">
        <v>0</v>
      </c>
      <c r="F1338" s="70" t="s">
        <v>367</v>
      </c>
      <c r="H1338" s="49">
        <v>0</v>
      </c>
      <c r="I1338" s="50">
        <v>0</v>
      </c>
      <c r="J1338" s="51">
        <v>0</v>
      </c>
      <c r="K1338" s="52">
        <v>0</v>
      </c>
      <c r="L1338" s="52" t="s">
        <v>367</v>
      </c>
      <c r="M1338" s="52">
        <v>0</v>
      </c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</row>
    <row r="1339" spans="1:71" ht="12">
      <c r="A1339" s="34">
        <v>0</v>
      </c>
      <c r="B1339" s="74">
        <v>0</v>
      </c>
      <c r="C1339" s="75">
        <v>0</v>
      </c>
      <c r="D1339" s="34">
        <v>0</v>
      </c>
      <c r="E1339" s="35">
        <v>0</v>
      </c>
      <c r="F1339" s="70" t="s">
        <v>367</v>
      </c>
      <c r="H1339" s="49">
        <v>0</v>
      </c>
      <c r="I1339" s="50">
        <v>0</v>
      </c>
      <c r="J1339" s="51">
        <v>0</v>
      </c>
      <c r="K1339" s="52">
        <v>0</v>
      </c>
      <c r="L1339" s="52" t="s">
        <v>367</v>
      </c>
      <c r="M1339" s="52">
        <v>0</v>
      </c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</row>
    <row r="1340" spans="1:71" ht="12">
      <c r="A1340" s="34">
        <v>0</v>
      </c>
      <c r="B1340" s="74">
        <v>0</v>
      </c>
      <c r="C1340" s="75">
        <v>0</v>
      </c>
      <c r="D1340" s="34">
        <v>0</v>
      </c>
      <c r="E1340" s="35">
        <v>0</v>
      </c>
      <c r="F1340" s="70" t="s">
        <v>367</v>
      </c>
      <c r="H1340" s="49">
        <v>0</v>
      </c>
      <c r="I1340" s="50">
        <v>0</v>
      </c>
      <c r="J1340" s="51">
        <v>0</v>
      </c>
      <c r="K1340" s="52">
        <v>0</v>
      </c>
      <c r="L1340" s="52" t="s">
        <v>367</v>
      </c>
      <c r="M1340" s="52">
        <v>0</v>
      </c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</row>
    <row r="1341" spans="1:71" ht="12">
      <c r="A1341" s="34">
        <v>0</v>
      </c>
      <c r="B1341" s="74">
        <v>0</v>
      </c>
      <c r="C1341" s="75">
        <v>0</v>
      </c>
      <c r="D1341" s="34">
        <v>0</v>
      </c>
      <c r="E1341" s="35">
        <v>0</v>
      </c>
      <c r="F1341" s="70" t="s">
        <v>367</v>
      </c>
      <c r="H1341" s="49">
        <v>0</v>
      </c>
      <c r="I1341" s="50">
        <v>0</v>
      </c>
      <c r="J1341" s="51">
        <v>0</v>
      </c>
      <c r="K1341" s="52">
        <v>0</v>
      </c>
      <c r="L1341" s="52" t="s">
        <v>367</v>
      </c>
      <c r="M1341" s="52">
        <v>0</v>
      </c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</row>
    <row r="1342" spans="1:71" ht="12">
      <c r="A1342" s="34">
        <v>0</v>
      </c>
      <c r="B1342" s="74">
        <v>0</v>
      </c>
      <c r="C1342" s="75">
        <v>0</v>
      </c>
      <c r="D1342" s="34">
        <v>0</v>
      </c>
      <c r="E1342" s="35">
        <v>0</v>
      </c>
      <c r="F1342" s="70" t="s">
        <v>367</v>
      </c>
      <c r="H1342" s="49">
        <v>0</v>
      </c>
      <c r="I1342" s="50">
        <v>0</v>
      </c>
      <c r="J1342" s="51">
        <v>0</v>
      </c>
      <c r="K1342" s="52">
        <v>0</v>
      </c>
      <c r="L1342" s="52" t="s">
        <v>367</v>
      </c>
      <c r="M1342" s="52">
        <v>0</v>
      </c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</row>
    <row r="1343" spans="1:71" ht="12">
      <c r="A1343" s="34">
        <v>0</v>
      </c>
      <c r="B1343" s="74">
        <v>0</v>
      </c>
      <c r="C1343" s="75">
        <v>0</v>
      </c>
      <c r="D1343" s="34">
        <v>0</v>
      </c>
      <c r="E1343" s="35">
        <v>0</v>
      </c>
      <c r="F1343" s="70" t="s">
        <v>367</v>
      </c>
      <c r="H1343" s="49">
        <v>0</v>
      </c>
      <c r="I1343" s="50">
        <v>0</v>
      </c>
      <c r="J1343" s="51">
        <v>0</v>
      </c>
      <c r="K1343" s="52">
        <v>0</v>
      </c>
      <c r="L1343" s="52" t="s">
        <v>367</v>
      </c>
      <c r="M1343" s="52">
        <v>0</v>
      </c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</row>
    <row r="1344" spans="1:71" ht="12">
      <c r="A1344" s="34">
        <v>0</v>
      </c>
      <c r="B1344" s="74">
        <v>0</v>
      </c>
      <c r="C1344" s="75">
        <v>0</v>
      </c>
      <c r="D1344" s="34">
        <v>0</v>
      </c>
      <c r="E1344" s="35">
        <v>0</v>
      </c>
      <c r="F1344" s="70" t="s">
        <v>367</v>
      </c>
      <c r="H1344" s="49">
        <v>0</v>
      </c>
      <c r="I1344" s="50">
        <v>0</v>
      </c>
      <c r="J1344" s="51">
        <v>0</v>
      </c>
      <c r="K1344" s="52">
        <v>0</v>
      </c>
      <c r="L1344" s="52" t="s">
        <v>367</v>
      </c>
      <c r="M1344" s="52">
        <v>0</v>
      </c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</row>
    <row r="1345" spans="1:71" ht="12">
      <c r="A1345" s="34">
        <v>0</v>
      </c>
      <c r="B1345" s="74">
        <v>0</v>
      </c>
      <c r="C1345" s="75">
        <v>0</v>
      </c>
      <c r="D1345" s="34">
        <v>0</v>
      </c>
      <c r="E1345" s="35">
        <v>0</v>
      </c>
      <c r="F1345" s="70" t="s">
        <v>367</v>
      </c>
      <c r="H1345" s="49">
        <v>0</v>
      </c>
      <c r="I1345" s="50">
        <v>0</v>
      </c>
      <c r="J1345" s="51">
        <v>0</v>
      </c>
      <c r="K1345" s="52">
        <v>0</v>
      </c>
      <c r="L1345" s="52" t="s">
        <v>367</v>
      </c>
      <c r="M1345" s="52">
        <v>0</v>
      </c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</row>
    <row r="1346" spans="1:71" ht="12">
      <c r="A1346" s="34">
        <v>0</v>
      </c>
      <c r="B1346" s="74">
        <v>0</v>
      </c>
      <c r="C1346" s="75">
        <v>0</v>
      </c>
      <c r="D1346" s="34">
        <v>0</v>
      </c>
      <c r="E1346" s="35">
        <v>0</v>
      </c>
      <c r="F1346" s="70" t="s">
        <v>367</v>
      </c>
      <c r="H1346" s="49">
        <v>0</v>
      </c>
      <c r="I1346" s="50">
        <v>0</v>
      </c>
      <c r="J1346" s="51">
        <v>0</v>
      </c>
      <c r="K1346" s="52">
        <v>0</v>
      </c>
      <c r="L1346" s="52" t="s">
        <v>367</v>
      </c>
      <c r="M1346" s="52">
        <v>0</v>
      </c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</row>
    <row r="1347" spans="1:71" ht="12">
      <c r="A1347" s="34">
        <v>0</v>
      </c>
      <c r="B1347" s="74">
        <v>0</v>
      </c>
      <c r="C1347" s="75">
        <v>0</v>
      </c>
      <c r="D1347" s="34">
        <v>0</v>
      </c>
      <c r="E1347" s="35">
        <v>0</v>
      </c>
      <c r="F1347" s="70" t="s">
        <v>367</v>
      </c>
      <c r="H1347" s="49">
        <v>0</v>
      </c>
      <c r="I1347" s="50">
        <v>0</v>
      </c>
      <c r="J1347" s="51">
        <v>0</v>
      </c>
      <c r="K1347" s="52">
        <v>0</v>
      </c>
      <c r="L1347" s="52" t="s">
        <v>367</v>
      </c>
      <c r="M1347" s="52">
        <v>0</v>
      </c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</row>
    <row r="1348" spans="1:71" ht="12">
      <c r="A1348" s="34">
        <v>0</v>
      </c>
      <c r="B1348" s="74">
        <v>0</v>
      </c>
      <c r="C1348" s="75">
        <v>0</v>
      </c>
      <c r="D1348" s="34">
        <v>0</v>
      </c>
      <c r="E1348" s="35">
        <v>0</v>
      </c>
      <c r="F1348" s="70" t="s">
        <v>367</v>
      </c>
      <c r="H1348" s="49">
        <v>0</v>
      </c>
      <c r="I1348" s="50">
        <v>0</v>
      </c>
      <c r="J1348" s="51">
        <v>0</v>
      </c>
      <c r="K1348" s="52">
        <v>0</v>
      </c>
      <c r="L1348" s="52" t="s">
        <v>367</v>
      </c>
      <c r="M1348" s="52">
        <v>0</v>
      </c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</row>
    <row r="1349" spans="1:71" ht="12">
      <c r="A1349" s="34">
        <v>0</v>
      </c>
      <c r="B1349" s="74">
        <v>0</v>
      </c>
      <c r="C1349" s="75">
        <v>0</v>
      </c>
      <c r="D1349" s="34">
        <v>0</v>
      </c>
      <c r="E1349" s="35">
        <v>0</v>
      </c>
      <c r="F1349" s="70" t="s">
        <v>367</v>
      </c>
      <c r="H1349" s="49">
        <v>0</v>
      </c>
      <c r="I1349" s="50">
        <v>0</v>
      </c>
      <c r="J1349" s="51">
        <v>0</v>
      </c>
      <c r="K1349" s="52">
        <v>0</v>
      </c>
      <c r="L1349" s="52" t="s">
        <v>367</v>
      </c>
      <c r="M1349" s="52">
        <v>0</v>
      </c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</row>
    <row r="1350" spans="1:71" ht="12">
      <c r="A1350" s="34">
        <v>0</v>
      </c>
      <c r="B1350" s="74">
        <v>0</v>
      </c>
      <c r="C1350" s="75">
        <v>0</v>
      </c>
      <c r="D1350" s="34">
        <v>0</v>
      </c>
      <c r="E1350" s="35">
        <v>0</v>
      </c>
      <c r="F1350" s="70" t="s">
        <v>367</v>
      </c>
      <c r="H1350" s="49">
        <v>0</v>
      </c>
      <c r="I1350" s="50">
        <v>0</v>
      </c>
      <c r="J1350" s="51">
        <v>0</v>
      </c>
      <c r="K1350" s="52">
        <v>0</v>
      </c>
      <c r="L1350" s="52" t="s">
        <v>367</v>
      </c>
      <c r="M1350" s="52">
        <v>0</v>
      </c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</row>
    <row r="1351" spans="1:71" ht="12">
      <c r="A1351" s="34">
        <v>0</v>
      </c>
      <c r="B1351" s="74">
        <v>0</v>
      </c>
      <c r="C1351" s="75">
        <v>0</v>
      </c>
      <c r="D1351" s="34">
        <v>0</v>
      </c>
      <c r="E1351" s="35">
        <v>0</v>
      </c>
      <c r="F1351" s="70" t="s">
        <v>367</v>
      </c>
      <c r="H1351" s="49">
        <v>0</v>
      </c>
      <c r="I1351" s="50">
        <v>0</v>
      </c>
      <c r="J1351" s="51">
        <v>0</v>
      </c>
      <c r="K1351" s="52">
        <v>0</v>
      </c>
      <c r="L1351" s="52" t="s">
        <v>367</v>
      </c>
      <c r="M1351" s="52">
        <v>0</v>
      </c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</row>
    <row r="1352" spans="1:71" ht="12">
      <c r="A1352" s="34">
        <v>0</v>
      </c>
      <c r="B1352" s="74">
        <v>0</v>
      </c>
      <c r="C1352" s="75">
        <v>0</v>
      </c>
      <c r="D1352" s="34">
        <v>0</v>
      </c>
      <c r="E1352" s="35">
        <v>0</v>
      </c>
      <c r="F1352" s="70" t="s">
        <v>367</v>
      </c>
      <c r="H1352" s="49">
        <v>0</v>
      </c>
      <c r="I1352" s="50">
        <v>0</v>
      </c>
      <c r="J1352" s="51">
        <v>0</v>
      </c>
      <c r="K1352" s="52">
        <v>0</v>
      </c>
      <c r="L1352" s="52" t="s">
        <v>367</v>
      </c>
      <c r="M1352" s="52">
        <v>0</v>
      </c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</row>
    <row r="1353" spans="1:71" ht="12">
      <c r="A1353" s="34">
        <v>0</v>
      </c>
      <c r="B1353" s="74">
        <v>0</v>
      </c>
      <c r="C1353" s="75">
        <v>0</v>
      </c>
      <c r="D1353" s="34">
        <v>0</v>
      </c>
      <c r="E1353" s="35">
        <v>0</v>
      </c>
      <c r="F1353" s="70" t="s">
        <v>367</v>
      </c>
      <c r="H1353" s="49">
        <v>0</v>
      </c>
      <c r="I1353" s="50">
        <v>0</v>
      </c>
      <c r="J1353" s="51">
        <v>0</v>
      </c>
      <c r="K1353" s="52">
        <v>0</v>
      </c>
      <c r="L1353" s="52" t="s">
        <v>367</v>
      </c>
      <c r="M1353" s="52">
        <v>0</v>
      </c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</row>
    <row r="1354" spans="1:71" ht="12">
      <c r="A1354" s="34">
        <v>0</v>
      </c>
      <c r="B1354" s="74">
        <v>0</v>
      </c>
      <c r="C1354" s="75">
        <v>0</v>
      </c>
      <c r="D1354" s="34">
        <v>0</v>
      </c>
      <c r="E1354" s="35">
        <v>0</v>
      </c>
      <c r="F1354" s="70" t="s">
        <v>367</v>
      </c>
      <c r="H1354" s="49">
        <v>0</v>
      </c>
      <c r="I1354" s="50">
        <v>0</v>
      </c>
      <c r="J1354" s="51">
        <v>0</v>
      </c>
      <c r="K1354" s="52">
        <v>0</v>
      </c>
      <c r="L1354" s="52" t="s">
        <v>367</v>
      </c>
      <c r="M1354" s="52">
        <v>0</v>
      </c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</row>
    <row r="1355" spans="1:71" ht="12">
      <c r="A1355" s="34">
        <v>0</v>
      </c>
      <c r="B1355" s="74">
        <v>0</v>
      </c>
      <c r="C1355" s="75">
        <v>0</v>
      </c>
      <c r="D1355" s="34">
        <v>0</v>
      </c>
      <c r="E1355" s="35">
        <v>0</v>
      </c>
      <c r="F1355" s="70" t="s">
        <v>367</v>
      </c>
      <c r="H1355" s="49">
        <v>0</v>
      </c>
      <c r="I1355" s="50">
        <v>0</v>
      </c>
      <c r="J1355" s="51">
        <v>0</v>
      </c>
      <c r="K1355" s="52">
        <v>0</v>
      </c>
      <c r="L1355" s="52" t="s">
        <v>367</v>
      </c>
      <c r="M1355" s="52">
        <v>0</v>
      </c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</row>
    <row r="1356" spans="1:71" ht="12">
      <c r="A1356" s="34">
        <v>0</v>
      </c>
      <c r="B1356" s="74">
        <v>0</v>
      </c>
      <c r="C1356" s="75">
        <v>0</v>
      </c>
      <c r="D1356" s="34">
        <v>0</v>
      </c>
      <c r="E1356" s="35">
        <v>0</v>
      </c>
      <c r="F1356" s="70" t="s">
        <v>367</v>
      </c>
      <c r="H1356" s="49">
        <v>0</v>
      </c>
      <c r="I1356" s="50">
        <v>0</v>
      </c>
      <c r="J1356" s="51">
        <v>0</v>
      </c>
      <c r="K1356" s="52">
        <v>0</v>
      </c>
      <c r="L1356" s="52" t="s">
        <v>367</v>
      </c>
      <c r="M1356" s="52">
        <v>0</v>
      </c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</row>
    <row r="1357" spans="1:71" ht="12">
      <c r="A1357" s="34">
        <v>0</v>
      </c>
      <c r="B1357" s="74">
        <v>0</v>
      </c>
      <c r="C1357" s="75">
        <v>0</v>
      </c>
      <c r="D1357" s="34">
        <v>0</v>
      </c>
      <c r="E1357" s="35">
        <v>0</v>
      </c>
      <c r="F1357" s="70" t="s">
        <v>367</v>
      </c>
      <c r="H1357" s="49">
        <v>0</v>
      </c>
      <c r="I1357" s="50">
        <v>0</v>
      </c>
      <c r="J1357" s="51">
        <v>0</v>
      </c>
      <c r="K1357" s="52">
        <v>0</v>
      </c>
      <c r="L1357" s="52" t="s">
        <v>367</v>
      </c>
      <c r="M1357" s="52">
        <v>0</v>
      </c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</row>
    <row r="1358" spans="1:71" ht="12">
      <c r="A1358" s="34">
        <v>0</v>
      </c>
      <c r="B1358" s="74">
        <v>0</v>
      </c>
      <c r="C1358" s="75">
        <v>0</v>
      </c>
      <c r="D1358" s="34">
        <v>0</v>
      </c>
      <c r="E1358" s="35">
        <v>0</v>
      </c>
      <c r="F1358" s="70" t="s">
        <v>367</v>
      </c>
      <c r="H1358" s="49">
        <v>0</v>
      </c>
      <c r="I1358" s="50">
        <v>0</v>
      </c>
      <c r="J1358" s="51">
        <v>0</v>
      </c>
      <c r="K1358" s="52">
        <v>0</v>
      </c>
      <c r="L1358" s="52" t="s">
        <v>367</v>
      </c>
      <c r="M1358" s="52">
        <v>0</v>
      </c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</row>
    <row r="1359" spans="1:71" ht="12">
      <c r="A1359" s="34">
        <v>0</v>
      </c>
      <c r="B1359" s="74">
        <v>0</v>
      </c>
      <c r="C1359" s="75">
        <v>0</v>
      </c>
      <c r="D1359" s="34">
        <v>0</v>
      </c>
      <c r="E1359" s="35">
        <v>0</v>
      </c>
      <c r="F1359" s="70" t="s">
        <v>367</v>
      </c>
      <c r="H1359" s="49">
        <v>0</v>
      </c>
      <c r="I1359" s="50">
        <v>0</v>
      </c>
      <c r="J1359" s="51">
        <v>0</v>
      </c>
      <c r="K1359" s="52">
        <v>0</v>
      </c>
      <c r="L1359" s="52" t="s">
        <v>367</v>
      </c>
      <c r="M1359" s="52">
        <v>0</v>
      </c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</row>
    <row r="1360" spans="1:71" ht="12">
      <c r="A1360" s="34">
        <v>0</v>
      </c>
      <c r="B1360" s="74">
        <v>0</v>
      </c>
      <c r="C1360" s="75">
        <v>0</v>
      </c>
      <c r="D1360" s="34">
        <v>0</v>
      </c>
      <c r="E1360" s="35">
        <v>0</v>
      </c>
      <c r="F1360" s="70" t="s">
        <v>367</v>
      </c>
      <c r="H1360" s="49">
        <v>0</v>
      </c>
      <c r="I1360" s="50">
        <v>0</v>
      </c>
      <c r="J1360" s="51">
        <v>0</v>
      </c>
      <c r="K1360" s="52">
        <v>0</v>
      </c>
      <c r="L1360" s="52" t="s">
        <v>367</v>
      </c>
      <c r="M1360" s="52">
        <v>0</v>
      </c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</row>
    <row r="1361" spans="1:71" ht="12">
      <c r="A1361" s="34">
        <v>0</v>
      </c>
      <c r="B1361" s="74">
        <v>0</v>
      </c>
      <c r="C1361" s="75">
        <v>0</v>
      </c>
      <c r="D1361" s="34">
        <v>0</v>
      </c>
      <c r="E1361" s="35">
        <v>0</v>
      </c>
      <c r="F1361" s="70" t="s">
        <v>367</v>
      </c>
      <c r="H1361" s="49">
        <v>0</v>
      </c>
      <c r="I1361" s="50">
        <v>0</v>
      </c>
      <c r="J1361" s="51">
        <v>0</v>
      </c>
      <c r="K1361" s="52">
        <v>0</v>
      </c>
      <c r="L1361" s="52" t="s">
        <v>367</v>
      </c>
      <c r="M1361" s="52">
        <v>0</v>
      </c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</row>
    <row r="1362" spans="1:71" ht="12">
      <c r="A1362" s="34">
        <v>0</v>
      </c>
      <c r="B1362" s="74">
        <v>0</v>
      </c>
      <c r="C1362" s="75">
        <v>0</v>
      </c>
      <c r="D1362" s="34">
        <v>0</v>
      </c>
      <c r="E1362" s="35">
        <v>0</v>
      </c>
      <c r="F1362" s="70" t="s">
        <v>367</v>
      </c>
      <c r="H1362" s="49">
        <v>0</v>
      </c>
      <c r="I1362" s="50">
        <v>0</v>
      </c>
      <c r="J1362" s="51">
        <v>0</v>
      </c>
      <c r="K1362" s="52">
        <v>0</v>
      </c>
      <c r="L1362" s="52" t="s">
        <v>367</v>
      </c>
      <c r="M1362" s="52">
        <v>0</v>
      </c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</row>
    <row r="1363" spans="1:71" ht="12">
      <c r="A1363" s="34">
        <v>0</v>
      </c>
      <c r="B1363" s="74">
        <v>0</v>
      </c>
      <c r="C1363" s="75">
        <v>0</v>
      </c>
      <c r="D1363" s="34">
        <v>0</v>
      </c>
      <c r="E1363" s="35">
        <v>0</v>
      </c>
      <c r="F1363" s="70" t="s">
        <v>367</v>
      </c>
      <c r="H1363" s="49">
        <v>0</v>
      </c>
      <c r="I1363" s="50">
        <v>0</v>
      </c>
      <c r="J1363" s="51">
        <v>0</v>
      </c>
      <c r="K1363" s="52">
        <v>0</v>
      </c>
      <c r="L1363" s="52" t="s">
        <v>367</v>
      </c>
      <c r="M1363" s="52">
        <v>0</v>
      </c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</row>
    <row r="1364" spans="1:71" ht="12">
      <c r="A1364" s="34">
        <v>0</v>
      </c>
      <c r="B1364" s="74">
        <v>0</v>
      </c>
      <c r="C1364" s="75">
        <v>0</v>
      </c>
      <c r="D1364" s="34">
        <v>0</v>
      </c>
      <c r="E1364" s="35">
        <v>0</v>
      </c>
      <c r="F1364" s="70" t="s">
        <v>367</v>
      </c>
      <c r="H1364" s="49">
        <v>0</v>
      </c>
      <c r="I1364" s="50">
        <v>0</v>
      </c>
      <c r="J1364" s="51">
        <v>0</v>
      </c>
      <c r="K1364" s="52">
        <v>0</v>
      </c>
      <c r="L1364" s="52" t="s">
        <v>367</v>
      </c>
      <c r="M1364" s="52">
        <v>0</v>
      </c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</row>
    <row r="1365" spans="1:71" ht="12">
      <c r="A1365" s="34">
        <v>0</v>
      </c>
      <c r="B1365" s="74">
        <v>0</v>
      </c>
      <c r="C1365" s="75">
        <v>0</v>
      </c>
      <c r="D1365" s="34">
        <v>0</v>
      </c>
      <c r="E1365" s="35">
        <v>0</v>
      </c>
      <c r="F1365" s="70" t="s">
        <v>367</v>
      </c>
      <c r="H1365" s="49">
        <v>0</v>
      </c>
      <c r="I1365" s="50">
        <v>0</v>
      </c>
      <c r="J1365" s="51">
        <v>0</v>
      </c>
      <c r="K1365" s="52">
        <v>0</v>
      </c>
      <c r="L1365" s="52" t="s">
        <v>367</v>
      </c>
      <c r="M1365" s="52">
        <v>0</v>
      </c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</row>
    <row r="1366" spans="1:71" ht="12">
      <c r="A1366" s="34">
        <v>0</v>
      </c>
      <c r="B1366" s="74">
        <v>0</v>
      </c>
      <c r="C1366" s="75">
        <v>0</v>
      </c>
      <c r="D1366" s="34">
        <v>0</v>
      </c>
      <c r="E1366" s="35">
        <v>0</v>
      </c>
      <c r="F1366" s="70" t="s">
        <v>367</v>
      </c>
      <c r="H1366" s="49">
        <v>0</v>
      </c>
      <c r="I1366" s="50">
        <v>0</v>
      </c>
      <c r="J1366" s="51">
        <v>0</v>
      </c>
      <c r="K1366" s="52">
        <v>0</v>
      </c>
      <c r="L1366" s="52" t="s">
        <v>367</v>
      </c>
      <c r="M1366" s="52">
        <v>0</v>
      </c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</row>
    <row r="1367" spans="1:71" ht="12">
      <c r="A1367" s="34">
        <v>0</v>
      </c>
      <c r="B1367" s="74">
        <v>0</v>
      </c>
      <c r="C1367" s="75">
        <v>0</v>
      </c>
      <c r="D1367" s="34">
        <v>0</v>
      </c>
      <c r="E1367" s="35">
        <v>0</v>
      </c>
      <c r="F1367" s="70" t="s">
        <v>367</v>
      </c>
      <c r="H1367" s="49">
        <v>0</v>
      </c>
      <c r="I1367" s="50">
        <v>0</v>
      </c>
      <c r="J1367" s="51">
        <v>0</v>
      </c>
      <c r="K1367" s="52">
        <v>0</v>
      </c>
      <c r="L1367" s="52" t="s">
        <v>367</v>
      </c>
      <c r="M1367" s="52">
        <v>0</v>
      </c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</row>
    <row r="1368" spans="1:71" ht="12">
      <c r="A1368" s="34">
        <v>0</v>
      </c>
      <c r="B1368" s="74">
        <v>0</v>
      </c>
      <c r="C1368" s="75">
        <v>0</v>
      </c>
      <c r="D1368" s="34">
        <v>0</v>
      </c>
      <c r="E1368" s="35">
        <v>0</v>
      </c>
      <c r="F1368" s="70" t="s">
        <v>367</v>
      </c>
      <c r="H1368" s="49">
        <v>0</v>
      </c>
      <c r="I1368" s="50">
        <v>0</v>
      </c>
      <c r="J1368" s="51">
        <v>0</v>
      </c>
      <c r="K1368" s="52">
        <v>0</v>
      </c>
      <c r="L1368" s="52" t="s">
        <v>367</v>
      </c>
      <c r="M1368" s="52">
        <v>0</v>
      </c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</row>
    <row r="1369" spans="1:71" ht="12">
      <c r="A1369" s="34">
        <v>0</v>
      </c>
      <c r="B1369" s="74">
        <v>0</v>
      </c>
      <c r="C1369" s="75">
        <v>0</v>
      </c>
      <c r="D1369" s="34">
        <v>0</v>
      </c>
      <c r="E1369" s="35">
        <v>0</v>
      </c>
      <c r="F1369" s="70" t="s">
        <v>367</v>
      </c>
      <c r="H1369" s="49">
        <v>0</v>
      </c>
      <c r="I1369" s="50">
        <v>0</v>
      </c>
      <c r="J1369" s="51">
        <v>0</v>
      </c>
      <c r="K1369" s="52">
        <v>0</v>
      </c>
      <c r="L1369" s="52" t="s">
        <v>367</v>
      </c>
      <c r="M1369" s="52">
        <v>0</v>
      </c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</row>
    <row r="1370" spans="1:71" ht="12">
      <c r="A1370" s="34">
        <v>0</v>
      </c>
      <c r="B1370" s="74">
        <v>0</v>
      </c>
      <c r="C1370" s="75">
        <v>0</v>
      </c>
      <c r="D1370" s="34">
        <v>0</v>
      </c>
      <c r="E1370" s="35">
        <v>0</v>
      </c>
      <c r="F1370" s="70" t="s">
        <v>367</v>
      </c>
      <c r="H1370" s="49">
        <v>0</v>
      </c>
      <c r="I1370" s="50">
        <v>0</v>
      </c>
      <c r="J1370" s="51">
        <v>0</v>
      </c>
      <c r="K1370" s="52">
        <v>0</v>
      </c>
      <c r="L1370" s="52" t="s">
        <v>367</v>
      </c>
      <c r="M1370" s="52">
        <v>0</v>
      </c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</row>
    <row r="1371" spans="1:71" ht="12">
      <c r="A1371" s="34">
        <v>0</v>
      </c>
      <c r="B1371" s="74">
        <v>0</v>
      </c>
      <c r="C1371" s="75">
        <v>0</v>
      </c>
      <c r="D1371" s="34">
        <v>0</v>
      </c>
      <c r="E1371" s="35">
        <v>0</v>
      </c>
      <c r="F1371" s="70" t="s">
        <v>367</v>
      </c>
      <c r="H1371" s="49">
        <v>0</v>
      </c>
      <c r="I1371" s="50">
        <v>0</v>
      </c>
      <c r="J1371" s="51">
        <v>0</v>
      </c>
      <c r="K1371" s="52">
        <v>0</v>
      </c>
      <c r="L1371" s="52" t="s">
        <v>367</v>
      </c>
      <c r="M1371" s="52">
        <v>0</v>
      </c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</row>
    <row r="1372" spans="1:71" ht="12">
      <c r="A1372" s="34">
        <v>0</v>
      </c>
      <c r="B1372" s="74">
        <v>0</v>
      </c>
      <c r="C1372" s="75">
        <v>0</v>
      </c>
      <c r="D1372" s="34">
        <v>0</v>
      </c>
      <c r="E1372" s="35">
        <v>0</v>
      </c>
      <c r="F1372" s="70" t="s">
        <v>367</v>
      </c>
      <c r="H1372" s="49">
        <v>0</v>
      </c>
      <c r="I1372" s="50">
        <v>0</v>
      </c>
      <c r="J1372" s="51">
        <v>0</v>
      </c>
      <c r="K1372" s="52">
        <v>0</v>
      </c>
      <c r="L1372" s="52" t="s">
        <v>367</v>
      </c>
      <c r="M1372" s="52">
        <v>0</v>
      </c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</row>
    <row r="1373" spans="1:71" ht="12">
      <c r="A1373" s="34">
        <v>0</v>
      </c>
      <c r="B1373" s="74">
        <v>0</v>
      </c>
      <c r="C1373" s="75">
        <v>0</v>
      </c>
      <c r="D1373" s="34">
        <v>0</v>
      </c>
      <c r="E1373" s="35">
        <v>0</v>
      </c>
      <c r="F1373" s="70" t="s">
        <v>367</v>
      </c>
      <c r="H1373" s="49">
        <v>0</v>
      </c>
      <c r="I1373" s="50">
        <v>0</v>
      </c>
      <c r="J1373" s="51">
        <v>0</v>
      </c>
      <c r="K1373" s="52">
        <v>0</v>
      </c>
      <c r="L1373" s="52" t="s">
        <v>367</v>
      </c>
      <c r="M1373" s="52">
        <v>0</v>
      </c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</row>
    <row r="1374" spans="1:71" ht="12">
      <c r="A1374" s="34">
        <v>0</v>
      </c>
      <c r="B1374" s="74">
        <v>0</v>
      </c>
      <c r="C1374" s="75">
        <v>0</v>
      </c>
      <c r="D1374" s="34">
        <v>0</v>
      </c>
      <c r="E1374" s="35">
        <v>0</v>
      </c>
      <c r="F1374" s="70" t="s">
        <v>367</v>
      </c>
      <c r="H1374" s="49">
        <v>0</v>
      </c>
      <c r="I1374" s="50">
        <v>0</v>
      </c>
      <c r="J1374" s="51">
        <v>0</v>
      </c>
      <c r="K1374" s="52">
        <v>0</v>
      </c>
      <c r="L1374" s="52" t="s">
        <v>367</v>
      </c>
      <c r="M1374" s="52">
        <v>0</v>
      </c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</row>
    <row r="1375" spans="1:71" ht="12">
      <c r="A1375" s="34">
        <v>0</v>
      </c>
      <c r="B1375" s="74">
        <v>0</v>
      </c>
      <c r="C1375" s="75">
        <v>0</v>
      </c>
      <c r="D1375" s="34">
        <v>0</v>
      </c>
      <c r="E1375" s="35">
        <v>0</v>
      </c>
      <c r="F1375" s="70" t="s">
        <v>367</v>
      </c>
      <c r="H1375" s="49">
        <v>0</v>
      </c>
      <c r="I1375" s="50">
        <v>0</v>
      </c>
      <c r="J1375" s="51">
        <v>0</v>
      </c>
      <c r="K1375" s="52">
        <v>0</v>
      </c>
      <c r="L1375" s="52" t="s">
        <v>367</v>
      </c>
      <c r="M1375" s="52">
        <v>0</v>
      </c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</row>
    <row r="1376" spans="1:71" ht="12">
      <c r="A1376" s="34">
        <v>0</v>
      </c>
      <c r="B1376" s="74">
        <v>0</v>
      </c>
      <c r="C1376" s="75">
        <v>0</v>
      </c>
      <c r="D1376" s="34">
        <v>0</v>
      </c>
      <c r="E1376" s="35">
        <v>0</v>
      </c>
      <c r="F1376" s="70" t="s">
        <v>367</v>
      </c>
      <c r="H1376" s="49">
        <v>0</v>
      </c>
      <c r="I1376" s="50">
        <v>0</v>
      </c>
      <c r="J1376" s="51">
        <v>0</v>
      </c>
      <c r="K1376" s="52">
        <v>0</v>
      </c>
      <c r="L1376" s="52" t="s">
        <v>367</v>
      </c>
      <c r="M1376" s="52">
        <v>0</v>
      </c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</row>
    <row r="1377" spans="1:71" ht="12">
      <c r="A1377" s="34">
        <v>0</v>
      </c>
      <c r="B1377" s="74">
        <v>0</v>
      </c>
      <c r="C1377" s="75">
        <v>0</v>
      </c>
      <c r="D1377" s="34">
        <v>0</v>
      </c>
      <c r="E1377" s="35">
        <v>0</v>
      </c>
      <c r="F1377" s="70" t="s">
        <v>367</v>
      </c>
      <c r="H1377" s="49">
        <v>0</v>
      </c>
      <c r="I1377" s="50">
        <v>0</v>
      </c>
      <c r="J1377" s="51">
        <v>0</v>
      </c>
      <c r="K1377" s="52">
        <v>0</v>
      </c>
      <c r="L1377" s="52" t="s">
        <v>367</v>
      </c>
      <c r="M1377" s="52">
        <v>0</v>
      </c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</row>
    <row r="1378" spans="1:71" ht="12">
      <c r="A1378" s="34">
        <v>0</v>
      </c>
      <c r="B1378" s="74">
        <v>0</v>
      </c>
      <c r="C1378" s="75">
        <v>0</v>
      </c>
      <c r="D1378" s="34">
        <v>0</v>
      </c>
      <c r="E1378" s="35">
        <v>0</v>
      </c>
      <c r="F1378" s="70" t="s">
        <v>367</v>
      </c>
      <c r="H1378" s="49">
        <v>0</v>
      </c>
      <c r="I1378" s="50">
        <v>0</v>
      </c>
      <c r="J1378" s="51">
        <v>0</v>
      </c>
      <c r="K1378" s="52">
        <v>0</v>
      </c>
      <c r="L1378" s="52" t="s">
        <v>367</v>
      </c>
      <c r="M1378" s="52">
        <v>0</v>
      </c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</row>
    <row r="1379" spans="1:71" ht="12">
      <c r="A1379" s="34">
        <v>0</v>
      </c>
      <c r="B1379" s="74">
        <v>0</v>
      </c>
      <c r="C1379" s="75">
        <v>0</v>
      </c>
      <c r="D1379" s="34">
        <v>0</v>
      </c>
      <c r="E1379" s="35">
        <v>0</v>
      </c>
      <c r="F1379" s="70" t="s">
        <v>367</v>
      </c>
      <c r="H1379" s="49">
        <v>0</v>
      </c>
      <c r="I1379" s="50">
        <v>0</v>
      </c>
      <c r="J1379" s="51">
        <v>0</v>
      </c>
      <c r="K1379" s="52">
        <v>0</v>
      </c>
      <c r="L1379" s="52" t="s">
        <v>367</v>
      </c>
      <c r="M1379" s="52">
        <v>0</v>
      </c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</row>
    <row r="1380" spans="1:71" ht="12">
      <c r="A1380" s="34">
        <v>0</v>
      </c>
      <c r="B1380" s="74">
        <v>0</v>
      </c>
      <c r="C1380" s="75">
        <v>0</v>
      </c>
      <c r="D1380" s="34">
        <v>0</v>
      </c>
      <c r="E1380" s="35">
        <v>0</v>
      </c>
      <c r="F1380" s="70" t="s">
        <v>367</v>
      </c>
      <c r="H1380" s="49">
        <v>0</v>
      </c>
      <c r="I1380" s="50">
        <v>0</v>
      </c>
      <c r="J1380" s="51">
        <v>0</v>
      </c>
      <c r="K1380" s="52">
        <v>0</v>
      </c>
      <c r="L1380" s="52" t="s">
        <v>367</v>
      </c>
      <c r="M1380" s="52">
        <v>0</v>
      </c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</row>
    <row r="1381" spans="1:71" ht="12">
      <c r="A1381" s="34">
        <v>0</v>
      </c>
      <c r="B1381" s="74">
        <v>0</v>
      </c>
      <c r="C1381" s="75">
        <v>0</v>
      </c>
      <c r="D1381" s="34">
        <v>0</v>
      </c>
      <c r="E1381" s="35">
        <v>0</v>
      </c>
      <c r="F1381" s="70" t="s">
        <v>367</v>
      </c>
      <c r="H1381" s="49">
        <v>0</v>
      </c>
      <c r="I1381" s="50">
        <v>0</v>
      </c>
      <c r="J1381" s="51">
        <v>0</v>
      </c>
      <c r="K1381" s="52">
        <v>0</v>
      </c>
      <c r="L1381" s="52" t="s">
        <v>367</v>
      </c>
      <c r="M1381" s="52">
        <v>0</v>
      </c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</row>
    <row r="1382" spans="1:71" ht="12">
      <c r="A1382" s="34">
        <v>0</v>
      </c>
      <c r="B1382" s="74">
        <v>0</v>
      </c>
      <c r="C1382" s="75">
        <v>0</v>
      </c>
      <c r="D1382" s="34">
        <v>0</v>
      </c>
      <c r="E1382" s="35">
        <v>0</v>
      </c>
      <c r="F1382" s="70" t="s">
        <v>367</v>
      </c>
      <c r="H1382" s="49">
        <v>0</v>
      </c>
      <c r="I1382" s="50">
        <v>0</v>
      </c>
      <c r="J1382" s="51">
        <v>0</v>
      </c>
      <c r="K1382" s="52">
        <v>0</v>
      </c>
      <c r="L1382" s="52" t="s">
        <v>367</v>
      </c>
      <c r="M1382" s="52">
        <v>0</v>
      </c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</row>
    <row r="1383" spans="1:71" ht="12">
      <c r="A1383" s="34">
        <v>0</v>
      </c>
      <c r="B1383" s="74">
        <v>0</v>
      </c>
      <c r="C1383" s="75">
        <v>0</v>
      </c>
      <c r="D1383" s="34">
        <v>0</v>
      </c>
      <c r="E1383" s="35">
        <v>0</v>
      </c>
      <c r="F1383" s="70" t="s">
        <v>367</v>
      </c>
      <c r="H1383" s="49">
        <v>0</v>
      </c>
      <c r="I1383" s="50">
        <v>0</v>
      </c>
      <c r="J1383" s="51">
        <v>0</v>
      </c>
      <c r="K1383" s="52">
        <v>0</v>
      </c>
      <c r="L1383" s="52" t="s">
        <v>367</v>
      </c>
      <c r="M1383" s="52">
        <v>0</v>
      </c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</row>
    <row r="1384" spans="1:71" ht="12">
      <c r="A1384" s="34">
        <v>0</v>
      </c>
      <c r="B1384" s="74">
        <v>0</v>
      </c>
      <c r="C1384" s="75">
        <v>0</v>
      </c>
      <c r="D1384" s="34">
        <v>0</v>
      </c>
      <c r="E1384" s="35">
        <v>0</v>
      </c>
      <c r="F1384" s="70" t="s">
        <v>367</v>
      </c>
      <c r="H1384" s="49">
        <v>0</v>
      </c>
      <c r="I1384" s="50">
        <v>0</v>
      </c>
      <c r="J1384" s="51">
        <v>0</v>
      </c>
      <c r="K1384" s="52">
        <v>0</v>
      </c>
      <c r="L1384" s="52" t="s">
        <v>367</v>
      </c>
      <c r="M1384" s="52">
        <v>0</v>
      </c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</row>
    <row r="1385" spans="1:71" ht="12">
      <c r="A1385" s="34">
        <v>0</v>
      </c>
      <c r="B1385" s="74">
        <v>0</v>
      </c>
      <c r="C1385" s="75">
        <v>0</v>
      </c>
      <c r="D1385" s="34">
        <v>0</v>
      </c>
      <c r="E1385" s="35">
        <v>0</v>
      </c>
      <c r="F1385" s="70" t="s">
        <v>367</v>
      </c>
      <c r="H1385" s="49">
        <v>0</v>
      </c>
      <c r="I1385" s="50">
        <v>0</v>
      </c>
      <c r="J1385" s="51">
        <v>0</v>
      </c>
      <c r="K1385" s="52">
        <v>0</v>
      </c>
      <c r="L1385" s="52" t="s">
        <v>367</v>
      </c>
      <c r="M1385" s="52">
        <v>0</v>
      </c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</row>
    <row r="1386" spans="1:71" ht="12">
      <c r="A1386" s="34">
        <v>0</v>
      </c>
      <c r="B1386" s="74">
        <v>0</v>
      </c>
      <c r="C1386" s="75">
        <v>0</v>
      </c>
      <c r="D1386" s="34">
        <v>0</v>
      </c>
      <c r="E1386" s="35">
        <v>0</v>
      </c>
      <c r="F1386" s="70" t="s">
        <v>367</v>
      </c>
      <c r="H1386" s="49">
        <v>0</v>
      </c>
      <c r="I1386" s="50">
        <v>0</v>
      </c>
      <c r="J1386" s="51">
        <v>0</v>
      </c>
      <c r="K1386" s="52">
        <v>0</v>
      </c>
      <c r="L1386" s="52" t="s">
        <v>367</v>
      </c>
      <c r="M1386" s="52">
        <v>0</v>
      </c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</row>
    <row r="1387" spans="1:71" ht="12">
      <c r="A1387" s="34">
        <v>0</v>
      </c>
      <c r="B1387" s="74">
        <v>0</v>
      </c>
      <c r="C1387" s="75">
        <v>0</v>
      </c>
      <c r="D1387" s="34">
        <v>0</v>
      </c>
      <c r="E1387" s="35">
        <v>0</v>
      </c>
      <c r="F1387" s="70" t="s">
        <v>367</v>
      </c>
      <c r="H1387" s="49">
        <v>0</v>
      </c>
      <c r="I1387" s="50">
        <v>0</v>
      </c>
      <c r="J1387" s="51">
        <v>0</v>
      </c>
      <c r="K1387" s="52">
        <v>0</v>
      </c>
      <c r="L1387" s="52" t="s">
        <v>367</v>
      </c>
      <c r="M1387" s="52">
        <v>0</v>
      </c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</row>
    <row r="1388" spans="1:71" ht="12">
      <c r="A1388" s="34">
        <v>0</v>
      </c>
      <c r="B1388" s="74">
        <v>0</v>
      </c>
      <c r="C1388" s="75">
        <v>0</v>
      </c>
      <c r="D1388" s="34">
        <v>0</v>
      </c>
      <c r="E1388" s="35">
        <v>0</v>
      </c>
      <c r="F1388" s="70" t="s">
        <v>367</v>
      </c>
      <c r="H1388" s="49">
        <v>0</v>
      </c>
      <c r="I1388" s="50">
        <v>0</v>
      </c>
      <c r="J1388" s="51">
        <v>0</v>
      </c>
      <c r="K1388" s="52">
        <v>0</v>
      </c>
      <c r="L1388" s="52" t="s">
        <v>367</v>
      </c>
      <c r="M1388" s="52">
        <v>0</v>
      </c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</row>
    <row r="1389" spans="1:71" ht="12">
      <c r="A1389" s="34">
        <v>0</v>
      </c>
      <c r="B1389" s="74">
        <v>0</v>
      </c>
      <c r="C1389" s="75">
        <v>0</v>
      </c>
      <c r="D1389" s="34">
        <v>0</v>
      </c>
      <c r="E1389" s="35">
        <v>0</v>
      </c>
      <c r="F1389" s="70" t="s">
        <v>367</v>
      </c>
      <c r="H1389" s="49">
        <v>0</v>
      </c>
      <c r="I1389" s="50">
        <v>0</v>
      </c>
      <c r="J1389" s="51">
        <v>0</v>
      </c>
      <c r="K1389" s="52">
        <v>0</v>
      </c>
      <c r="L1389" s="52" t="s">
        <v>367</v>
      </c>
      <c r="M1389" s="52">
        <v>0</v>
      </c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</row>
    <row r="1390" spans="1:71" ht="12">
      <c r="A1390" s="34">
        <v>0</v>
      </c>
      <c r="B1390" s="74">
        <v>0</v>
      </c>
      <c r="C1390" s="75">
        <v>0</v>
      </c>
      <c r="D1390" s="34">
        <v>0</v>
      </c>
      <c r="E1390" s="35">
        <v>0</v>
      </c>
      <c r="F1390" s="70" t="s">
        <v>367</v>
      </c>
      <c r="H1390" s="49">
        <v>0</v>
      </c>
      <c r="I1390" s="50">
        <v>0</v>
      </c>
      <c r="J1390" s="51">
        <v>0</v>
      </c>
      <c r="K1390" s="52">
        <v>0</v>
      </c>
      <c r="L1390" s="52" t="s">
        <v>367</v>
      </c>
      <c r="M1390" s="52">
        <v>0</v>
      </c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</row>
    <row r="1391" spans="1:71" ht="12">
      <c r="A1391" s="34">
        <v>0</v>
      </c>
      <c r="B1391" s="74">
        <v>0</v>
      </c>
      <c r="C1391" s="75">
        <v>0</v>
      </c>
      <c r="D1391" s="34">
        <v>0</v>
      </c>
      <c r="E1391" s="35">
        <v>0</v>
      </c>
      <c r="F1391" s="70" t="s">
        <v>367</v>
      </c>
      <c r="H1391" s="49">
        <v>0</v>
      </c>
      <c r="I1391" s="50">
        <v>0</v>
      </c>
      <c r="J1391" s="51">
        <v>0</v>
      </c>
      <c r="K1391" s="52">
        <v>0</v>
      </c>
      <c r="L1391" s="52" t="s">
        <v>367</v>
      </c>
      <c r="M1391" s="52">
        <v>0</v>
      </c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</row>
    <row r="1392" spans="1:71" ht="12">
      <c r="A1392" s="34">
        <v>0</v>
      </c>
      <c r="B1392" s="74">
        <v>0</v>
      </c>
      <c r="C1392" s="75">
        <v>0</v>
      </c>
      <c r="D1392" s="34">
        <v>0</v>
      </c>
      <c r="E1392" s="35">
        <v>0</v>
      </c>
      <c r="F1392" s="70" t="s">
        <v>367</v>
      </c>
      <c r="H1392" s="49">
        <v>0</v>
      </c>
      <c r="I1392" s="50">
        <v>0</v>
      </c>
      <c r="J1392" s="51">
        <v>0</v>
      </c>
      <c r="K1392" s="52">
        <v>0</v>
      </c>
      <c r="L1392" s="52" t="s">
        <v>367</v>
      </c>
      <c r="M1392" s="52">
        <v>0</v>
      </c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</row>
    <row r="1393" spans="1:71" ht="12">
      <c r="A1393" s="34">
        <v>0</v>
      </c>
      <c r="B1393" s="74">
        <v>0</v>
      </c>
      <c r="C1393" s="75">
        <v>0</v>
      </c>
      <c r="D1393" s="34">
        <v>0</v>
      </c>
      <c r="E1393" s="35">
        <v>0</v>
      </c>
      <c r="F1393" s="70" t="s">
        <v>367</v>
      </c>
      <c r="H1393" s="49">
        <v>0</v>
      </c>
      <c r="I1393" s="50">
        <v>0</v>
      </c>
      <c r="J1393" s="51">
        <v>0</v>
      </c>
      <c r="K1393" s="52">
        <v>0</v>
      </c>
      <c r="L1393" s="52" t="s">
        <v>367</v>
      </c>
      <c r="M1393" s="52">
        <v>0</v>
      </c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</row>
    <row r="1394" spans="1:71" ht="12">
      <c r="A1394" s="34">
        <v>0</v>
      </c>
      <c r="B1394" s="74">
        <v>0</v>
      </c>
      <c r="C1394" s="75">
        <v>0</v>
      </c>
      <c r="D1394" s="34">
        <v>0</v>
      </c>
      <c r="E1394" s="35">
        <v>0</v>
      </c>
      <c r="F1394" s="70" t="s">
        <v>367</v>
      </c>
      <c r="H1394" s="49">
        <v>0</v>
      </c>
      <c r="I1394" s="50">
        <v>0</v>
      </c>
      <c r="J1394" s="51">
        <v>0</v>
      </c>
      <c r="K1394" s="52">
        <v>0</v>
      </c>
      <c r="L1394" s="52" t="s">
        <v>367</v>
      </c>
      <c r="M1394" s="52">
        <v>0</v>
      </c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</row>
    <row r="1395" spans="1:71" ht="12">
      <c r="A1395" s="34">
        <v>0</v>
      </c>
      <c r="B1395" s="74">
        <v>0</v>
      </c>
      <c r="C1395" s="75">
        <v>0</v>
      </c>
      <c r="D1395" s="34">
        <v>0</v>
      </c>
      <c r="E1395" s="35">
        <v>0</v>
      </c>
      <c r="F1395" s="70" t="s">
        <v>367</v>
      </c>
      <c r="H1395" s="49">
        <v>0</v>
      </c>
      <c r="I1395" s="50">
        <v>0</v>
      </c>
      <c r="J1395" s="51">
        <v>0</v>
      </c>
      <c r="K1395" s="52">
        <v>0</v>
      </c>
      <c r="L1395" s="52" t="s">
        <v>367</v>
      </c>
      <c r="M1395" s="52">
        <v>0</v>
      </c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</row>
    <row r="1396" spans="1:71" ht="12">
      <c r="A1396" s="34">
        <v>0</v>
      </c>
      <c r="B1396" s="74">
        <v>0</v>
      </c>
      <c r="C1396" s="75">
        <v>0</v>
      </c>
      <c r="D1396" s="34">
        <v>0</v>
      </c>
      <c r="E1396" s="35">
        <v>0</v>
      </c>
      <c r="F1396" s="70" t="s">
        <v>367</v>
      </c>
      <c r="H1396" s="49">
        <v>0</v>
      </c>
      <c r="I1396" s="50">
        <v>0</v>
      </c>
      <c r="J1396" s="51">
        <v>0</v>
      </c>
      <c r="K1396" s="52">
        <v>0</v>
      </c>
      <c r="L1396" s="52" t="s">
        <v>367</v>
      </c>
      <c r="M1396" s="52">
        <v>0</v>
      </c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</row>
    <row r="1397" spans="1:71" ht="12">
      <c r="A1397" s="34">
        <v>0</v>
      </c>
      <c r="B1397" s="74">
        <v>0</v>
      </c>
      <c r="C1397" s="75">
        <v>0</v>
      </c>
      <c r="D1397" s="34">
        <v>0</v>
      </c>
      <c r="E1397" s="35">
        <v>0</v>
      </c>
      <c r="F1397" s="70" t="s">
        <v>367</v>
      </c>
      <c r="H1397" s="49">
        <v>0</v>
      </c>
      <c r="I1397" s="50">
        <v>0</v>
      </c>
      <c r="J1397" s="51">
        <v>0</v>
      </c>
      <c r="K1397" s="52">
        <v>0</v>
      </c>
      <c r="L1397" s="52" t="s">
        <v>367</v>
      </c>
      <c r="M1397" s="52">
        <v>0</v>
      </c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</row>
    <row r="1398" spans="1:71" ht="12">
      <c r="A1398" s="34">
        <v>0</v>
      </c>
      <c r="B1398" s="74">
        <v>0</v>
      </c>
      <c r="C1398" s="75">
        <v>0</v>
      </c>
      <c r="D1398" s="34">
        <v>0</v>
      </c>
      <c r="E1398" s="35">
        <v>0</v>
      </c>
      <c r="F1398" s="70" t="s">
        <v>367</v>
      </c>
      <c r="H1398" s="49">
        <v>0</v>
      </c>
      <c r="I1398" s="50">
        <v>0</v>
      </c>
      <c r="J1398" s="51">
        <v>0</v>
      </c>
      <c r="K1398" s="52">
        <v>0</v>
      </c>
      <c r="L1398" s="52" t="s">
        <v>367</v>
      </c>
      <c r="M1398" s="52">
        <v>0</v>
      </c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</row>
    <row r="1399" spans="1:71" ht="12">
      <c r="A1399" s="34">
        <v>0</v>
      </c>
      <c r="B1399" s="74">
        <v>0</v>
      </c>
      <c r="C1399" s="75">
        <v>0</v>
      </c>
      <c r="D1399" s="34">
        <v>0</v>
      </c>
      <c r="E1399" s="35">
        <v>0</v>
      </c>
      <c r="F1399" s="70" t="s">
        <v>367</v>
      </c>
      <c r="H1399" s="49">
        <v>0</v>
      </c>
      <c r="I1399" s="50">
        <v>0</v>
      </c>
      <c r="J1399" s="51">
        <v>0</v>
      </c>
      <c r="K1399" s="52">
        <v>0</v>
      </c>
      <c r="L1399" s="52" t="s">
        <v>367</v>
      </c>
      <c r="M1399" s="52">
        <v>0</v>
      </c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</row>
    <row r="1400" spans="1:71" ht="12">
      <c r="A1400" s="34">
        <v>0</v>
      </c>
      <c r="B1400" s="74">
        <v>0</v>
      </c>
      <c r="C1400" s="75">
        <v>0</v>
      </c>
      <c r="D1400" s="34">
        <v>0</v>
      </c>
      <c r="E1400" s="35">
        <v>0</v>
      </c>
      <c r="F1400" s="70" t="s">
        <v>367</v>
      </c>
      <c r="H1400" s="49">
        <v>0</v>
      </c>
      <c r="I1400" s="50">
        <v>0</v>
      </c>
      <c r="J1400" s="51">
        <v>0</v>
      </c>
      <c r="K1400" s="52">
        <v>0</v>
      </c>
      <c r="L1400" s="52" t="s">
        <v>367</v>
      </c>
      <c r="M1400" s="52">
        <v>0</v>
      </c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</row>
    <row r="1401" spans="1:71" ht="12">
      <c r="A1401" s="34">
        <v>0</v>
      </c>
      <c r="B1401" s="74">
        <v>0</v>
      </c>
      <c r="C1401" s="75">
        <v>0</v>
      </c>
      <c r="D1401" s="34">
        <v>0</v>
      </c>
      <c r="E1401" s="35">
        <v>0</v>
      </c>
      <c r="F1401" s="70" t="s">
        <v>367</v>
      </c>
      <c r="H1401" s="49">
        <v>0</v>
      </c>
      <c r="I1401" s="50">
        <v>0</v>
      </c>
      <c r="J1401" s="51">
        <v>0</v>
      </c>
      <c r="K1401" s="52">
        <v>0</v>
      </c>
      <c r="L1401" s="52" t="s">
        <v>367</v>
      </c>
      <c r="M1401" s="52">
        <v>0</v>
      </c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</row>
    <row r="1402" spans="1:71" ht="12">
      <c r="A1402" s="34">
        <v>0</v>
      </c>
      <c r="B1402" s="74">
        <v>0</v>
      </c>
      <c r="C1402" s="75">
        <v>0</v>
      </c>
      <c r="D1402" s="34">
        <v>0</v>
      </c>
      <c r="E1402" s="35">
        <v>0</v>
      </c>
      <c r="F1402" s="70" t="s">
        <v>367</v>
      </c>
      <c r="H1402" s="49">
        <v>0</v>
      </c>
      <c r="I1402" s="50">
        <v>0</v>
      </c>
      <c r="J1402" s="51">
        <v>0</v>
      </c>
      <c r="K1402" s="52">
        <v>0</v>
      </c>
      <c r="L1402" s="52" t="s">
        <v>367</v>
      </c>
      <c r="M1402" s="52">
        <v>0</v>
      </c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</row>
    <row r="1403" spans="1:71" ht="12">
      <c r="A1403" s="34">
        <v>0</v>
      </c>
      <c r="B1403" s="74">
        <v>0</v>
      </c>
      <c r="C1403" s="75">
        <v>0</v>
      </c>
      <c r="D1403" s="34">
        <v>0</v>
      </c>
      <c r="E1403" s="35">
        <v>0</v>
      </c>
      <c r="F1403" s="70" t="s">
        <v>367</v>
      </c>
      <c r="H1403" s="49">
        <v>0</v>
      </c>
      <c r="I1403" s="50">
        <v>0</v>
      </c>
      <c r="J1403" s="51">
        <v>0</v>
      </c>
      <c r="K1403" s="52">
        <v>0</v>
      </c>
      <c r="L1403" s="52" t="s">
        <v>367</v>
      </c>
      <c r="M1403" s="52">
        <v>0</v>
      </c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</row>
    <row r="1404" spans="1:71" ht="12">
      <c r="A1404" s="34">
        <v>0</v>
      </c>
      <c r="B1404" s="74">
        <v>0</v>
      </c>
      <c r="C1404" s="75">
        <v>0</v>
      </c>
      <c r="D1404" s="34">
        <v>0</v>
      </c>
      <c r="E1404" s="35">
        <v>0</v>
      </c>
      <c r="F1404" s="70" t="s">
        <v>367</v>
      </c>
      <c r="H1404" s="49">
        <v>0</v>
      </c>
      <c r="I1404" s="50">
        <v>0</v>
      </c>
      <c r="J1404" s="51">
        <v>0</v>
      </c>
      <c r="K1404" s="52">
        <v>0</v>
      </c>
      <c r="L1404" s="52" t="s">
        <v>367</v>
      </c>
      <c r="M1404" s="52">
        <v>0</v>
      </c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</row>
    <row r="1405" spans="1:71" ht="12">
      <c r="A1405" s="34">
        <v>0</v>
      </c>
      <c r="B1405" s="74">
        <v>0</v>
      </c>
      <c r="C1405" s="75">
        <v>0</v>
      </c>
      <c r="D1405" s="34">
        <v>0</v>
      </c>
      <c r="E1405" s="35">
        <v>0</v>
      </c>
      <c r="F1405" s="70" t="s">
        <v>367</v>
      </c>
      <c r="H1405" s="49">
        <v>0</v>
      </c>
      <c r="I1405" s="50">
        <v>0</v>
      </c>
      <c r="J1405" s="51">
        <v>0</v>
      </c>
      <c r="K1405" s="52">
        <v>0</v>
      </c>
      <c r="L1405" s="52" t="s">
        <v>367</v>
      </c>
      <c r="M1405" s="52">
        <v>0</v>
      </c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</row>
    <row r="1406" spans="1:71" ht="12">
      <c r="A1406" s="34">
        <v>0</v>
      </c>
      <c r="B1406" s="74">
        <v>0</v>
      </c>
      <c r="C1406" s="75">
        <v>0</v>
      </c>
      <c r="D1406" s="34">
        <v>0</v>
      </c>
      <c r="E1406" s="35">
        <v>0</v>
      </c>
      <c r="F1406" s="70" t="s">
        <v>367</v>
      </c>
      <c r="H1406" s="49">
        <v>0</v>
      </c>
      <c r="I1406" s="50">
        <v>0</v>
      </c>
      <c r="J1406" s="51">
        <v>0</v>
      </c>
      <c r="K1406" s="52">
        <v>0</v>
      </c>
      <c r="L1406" s="52" t="s">
        <v>367</v>
      </c>
      <c r="M1406" s="52">
        <v>0</v>
      </c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</row>
    <row r="1407" spans="1:71" ht="12">
      <c r="A1407" s="34">
        <v>0</v>
      </c>
      <c r="B1407" s="74">
        <v>0</v>
      </c>
      <c r="C1407" s="75">
        <v>0</v>
      </c>
      <c r="D1407" s="34">
        <v>0</v>
      </c>
      <c r="E1407" s="35">
        <v>0</v>
      </c>
      <c r="F1407" s="70" t="s">
        <v>367</v>
      </c>
      <c r="H1407" s="49">
        <v>0</v>
      </c>
      <c r="I1407" s="50">
        <v>0</v>
      </c>
      <c r="J1407" s="51">
        <v>0</v>
      </c>
      <c r="K1407" s="52">
        <v>0</v>
      </c>
      <c r="L1407" s="52" t="s">
        <v>367</v>
      </c>
      <c r="M1407" s="52">
        <v>0</v>
      </c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</row>
    <row r="1408" spans="1:71" ht="12">
      <c r="A1408" s="34">
        <v>0</v>
      </c>
      <c r="B1408" s="74">
        <v>0</v>
      </c>
      <c r="C1408" s="75">
        <v>0</v>
      </c>
      <c r="D1408" s="34">
        <v>0</v>
      </c>
      <c r="E1408" s="35">
        <v>0</v>
      </c>
      <c r="F1408" s="70" t="s">
        <v>367</v>
      </c>
      <c r="H1408" s="49">
        <v>0</v>
      </c>
      <c r="I1408" s="50">
        <v>0</v>
      </c>
      <c r="J1408" s="51">
        <v>0</v>
      </c>
      <c r="K1408" s="52">
        <v>0</v>
      </c>
      <c r="L1408" s="52" t="s">
        <v>367</v>
      </c>
      <c r="M1408" s="52">
        <v>0</v>
      </c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</row>
    <row r="1409" spans="1:71" ht="12">
      <c r="A1409" s="34">
        <v>0</v>
      </c>
      <c r="B1409" s="74">
        <v>0</v>
      </c>
      <c r="C1409" s="75">
        <v>0</v>
      </c>
      <c r="D1409" s="34">
        <v>0</v>
      </c>
      <c r="E1409" s="35">
        <v>0</v>
      </c>
      <c r="F1409" s="70" t="s">
        <v>367</v>
      </c>
      <c r="H1409" s="49">
        <v>0</v>
      </c>
      <c r="I1409" s="50">
        <v>0</v>
      </c>
      <c r="J1409" s="51">
        <v>0</v>
      </c>
      <c r="K1409" s="52">
        <v>0</v>
      </c>
      <c r="L1409" s="52" t="s">
        <v>367</v>
      </c>
      <c r="M1409" s="52">
        <v>0</v>
      </c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</row>
    <row r="1410" spans="1:71" ht="12">
      <c r="A1410" s="34">
        <v>0</v>
      </c>
      <c r="B1410" s="74">
        <v>0</v>
      </c>
      <c r="C1410" s="75">
        <v>0</v>
      </c>
      <c r="D1410" s="34">
        <v>0</v>
      </c>
      <c r="E1410" s="35">
        <v>0</v>
      </c>
      <c r="F1410" s="70" t="s">
        <v>367</v>
      </c>
      <c r="H1410" s="49">
        <v>0</v>
      </c>
      <c r="I1410" s="50">
        <v>0</v>
      </c>
      <c r="J1410" s="51">
        <v>0</v>
      </c>
      <c r="K1410" s="52">
        <v>0</v>
      </c>
      <c r="L1410" s="52" t="s">
        <v>367</v>
      </c>
      <c r="M1410" s="52">
        <v>0</v>
      </c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</row>
    <row r="1411" spans="1:71" ht="12">
      <c r="A1411" s="34">
        <v>0</v>
      </c>
      <c r="B1411" s="74">
        <v>0</v>
      </c>
      <c r="C1411" s="75">
        <v>0</v>
      </c>
      <c r="D1411" s="34">
        <v>0</v>
      </c>
      <c r="E1411" s="35">
        <v>0</v>
      </c>
      <c r="F1411" s="70" t="s">
        <v>367</v>
      </c>
      <c r="H1411" s="49">
        <v>0</v>
      </c>
      <c r="I1411" s="50">
        <v>0</v>
      </c>
      <c r="J1411" s="51">
        <v>0</v>
      </c>
      <c r="K1411" s="52">
        <v>0</v>
      </c>
      <c r="L1411" s="52" t="s">
        <v>367</v>
      </c>
      <c r="M1411" s="52">
        <v>0</v>
      </c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</row>
    <row r="1412" spans="1:71" ht="12">
      <c r="A1412" s="34">
        <v>0</v>
      </c>
      <c r="B1412" s="74">
        <v>0</v>
      </c>
      <c r="C1412" s="75">
        <v>0</v>
      </c>
      <c r="D1412" s="34">
        <v>0</v>
      </c>
      <c r="E1412" s="35">
        <v>0</v>
      </c>
      <c r="F1412" s="70" t="s">
        <v>367</v>
      </c>
      <c r="H1412" s="49">
        <v>0</v>
      </c>
      <c r="I1412" s="50">
        <v>0</v>
      </c>
      <c r="J1412" s="51">
        <v>0</v>
      </c>
      <c r="K1412" s="52">
        <v>0</v>
      </c>
      <c r="L1412" s="52" t="s">
        <v>367</v>
      </c>
      <c r="M1412" s="52">
        <v>0</v>
      </c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</row>
    <row r="1413" spans="1:71" ht="12">
      <c r="A1413" s="34">
        <v>0</v>
      </c>
      <c r="B1413" s="74">
        <v>0</v>
      </c>
      <c r="C1413" s="75">
        <v>0</v>
      </c>
      <c r="D1413" s="34">
        <v>0</v>
      </c>
      <c r="E1413" s="35">
        <v>0</v>
      </c>
      <c r="F1413" s="70" t="s">
        <v>367</v>
      </c>
      <c r="H1413" s="49">
        <v>0</v>
      </c>
      <c r="I1413" s="50">
        <v>0</v>
      </c>
      <c r="J1413" s="51">
        <v>0</v>
      </c>
      <c r="K1413" s="52">
        <v>0</v>
      </c>
      <c r="L1413" s="52" t="s">
        <v>367</v>
      </c>
      <c r="M1413" s="52">
        <v>0</v>
      </c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</row>
    <row r="1414" spans="1:71" ht="12">
      <c r="A1414" s="34">
        <v>0</v>
      </c>
      <c r="B1414" s="74">
        <v>0</v>
      </c>
      <c r="C1414" s="75">
        <v>0</v>
      </c>
      <c r="D1414" s="34">
        <v>0</v>
      </c>
      <c r="E1414" s="35">
        <v>0</v>
      </c>
      <c r="F1414" s="70" t="s">
        <v>367</v>
      </c>
      <c r="H1414" s="49">
        <v>0</v>
      </c>
      <c r="I1414" s="50">
        <v>0</v>
      </c>
      <c r="J1414" s="51">
        <v>0</v>
      </c>
      <c r="K1414" s="52">
        <v>0</v>
      </c>
      <c r="L1414" s="52" t="s">
        <v>367</v>
      </c>
      <c r="M1414" s="52">
        <v>0</v>
      </c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</row>
    <row r="1415" spans="1:71" ht="12">
      <c r="A1415" s="34">
        <v>0</v>
      </c>
      <c r="B1415" s="74">
        <v>0</v>
      </c>
      <c r="C1415" s="75">
        <v>0</v>
      </c>
      <c r="D1415" s="34">
        <v>0</v>
      </c>
      <c r="E1415" s="35">
        <v>0</v>
      </c>
      <c r="F1415" s="70" t="s">
        <v>367</v>
      </c>
      <c r="H1415" s="49">
        <v>0</v>
      </c>
      <c r="I1415" s="50">
        <v>0</v>
      </c>
      <c r="J1415" s="51">
        <v>0</v>
      </c>
      <c r="K1415" s="52">
        <v>0</v>
      </c>
      <c r="L1415" s="52" t="s">
        <v>367</v>
      </c>
      <c r="M1415" s="52">
        <v>0</v>
      </c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</row>
    <row r="1416" spans="1:71" ht="12">
      <c r="A1416" s="34">
        <v>0</v>
      </c>
      <c r="B1416" s="74">
        <v>0</v>
      </c>
      <c r="C1416" s="75">
        <v>0</v>
      </c>
      <c r="D1416" s="34">
        <v>0</v>
      </c>
      <c r="E1416" s="35">
        <v>0</v>
      </c>
      <c r="F1416" s="70" t="s">
        <v>367</v>
      </c>
      <c r="H1416" s="49">
        <v>0</v>
      </c>
      <c r="I1416" s="50">
        <v>0</v>
      </c>
      <c r="J1416" s="51">
        <v>0</v>
      </c>
      <c r="K1416" s="52">
        <v>0</v>
      </c>
      <c r="L1416" s="52" t="s">
        <v>367</v>
      </c>
      <c r="M1416" s="52">
        <v>0</v>
      </c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</row>
    <row r="1417" spans="1:71" ht="12">
      <c r="A1417" s="34">
        <v>0</v>
      </c>
      <c r="B1417" s="74">
        <v>0</v>
      </c>
      <c r="C1417" s="75">
        <v>0</v>
      </c>
      <c r="D1417" s="34">
        <v>0</v>
      </c>
      <c r="E1417" s="35">
        <v>0</v>
      </c>
      <c r="F1417" s="70" t="s">
        <v>367</v>
      </c>
      <c r="H1417" s="49">
        <v>0</v>
      </c>
      <c r="I1417" s="50">
        <v>0</v>
      </c>
      <c r="J1417" s="51">
        <v>0</v>
      </c>
      <c r="K1417" s="52">
        <v>0</v>
      </c>
      <c r="L1417" s="52" t="s">
        <v>367</v>
      </c>
      <c r="M1417" s="52">
        <v>0</v>
      </c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</row>
    <row r="1418" spans="1:71" ht="12">
      <c r="A1418" s="34">
        <v>0</v>
      </c>
      <c r="B1418" s="74">
        <v>0</v>
      </c>
      <c r="C1418" s="75">
        <v>0</v>
      </c>
      <c r="D1418" s="34">
        <v>0</v>
      </c>
      <c r="E1418" s="35">
        <v>0</v>
      </c>
      <c r="F1418" s="70" t="s">
        <v>367</v>
      </c>
      <c r="H1418" s="49">
        <v>0</v>
      </c>
      <c r="I1418" s="50">
        <v>0</v>
      </c>
      <c r="J1418" s="51">
        <v>0</v>
      </c>
      <c r="K1418" s="52">
        <v>0</v>
      </c>
      <c r="L1418" s="52" t="s">
        <v>367</v>
      </c>
      <c r="M1418" s="52">
        <v>0</v>
      </c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</row>
    <row r="1419" spans="1:71" ht="12">
      <c r="A1419" s="34">
        <v>0</v>
      </c>
      <c r="B1419" s="74">
        <v>0</v>
      </c>
      <c r="C1419" s="75">
        <v>0</v>
      </c>
      <c r="D1419" s="34">
        <v>0</v>
      </c>
      <c r="E1419" s="35">
        <v>0</v>
      </c>
      <c r="F1419" s="70" t="s">
        <v>367</v>
      </c>
      <c r="H1419" s="49">
        <v>0</v>
      </c>
      <c r="I1419" s="50">
        <v>0</v>
      </c>
      <c r="J1419" s="51">
        <v>0</v>
      </c>
      <c r="K1419" s="52">
        <v>0</v>
      </c>
      <c r="L1419" s="52" t="s">
        <v>367</v>
      </c>
      <c r="M1419" s="52">
        <v>0</v>
      </c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</row>
    <row r="1420" spans="1:71" ht="12">
      <c r="A1420" s="34">
        <v>0</v>
      </c>
      <c r="B1420" s="74">
        <v>0</v>
      </c>
      <c r="C1420" s="75">
        <v>0</v>
      </c>
      <c r="D1420" s="34">
        <v>0</v>
      </c>
      <c r="E1420" s="35">
        <v>0</v>
      </c>
      <c r="F1420" s="70" t="s">
        <v>367</v>
      </c>
      <c r="H1420" s="49">
        <v>0</v>
      </c>
      <c r="I1420" s="50">
        <v>0</v>
      </c>
      <c r="J1420" s="51">
        <v>0</v>
      </c>
      <c r="K1420" s="52">
        <v>0</v>
      </c>
      <c r="L1420" s="52" t="s">
        <v>367</v>
      </c>
      <c r="M1420" s="52">
        <v>0</v>
      </c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</row>
    <row r="1421" spans="1:71" ht="12">
      <c r="A1421" s="34">
        <v>0</v>
      </c>
      <c r="B1421" s="74">
        <v>0</v>
      </c>
      <c r="C1421" s="75">
        <v>0</v>
      </c>
      <c r="D1421" s="34">
        <v>0</v>
      </c>
      <c r="E1421" s="35">
        <v>0</v>
      </c>
      <c r="F1421" s="70" t="s">
        <v>367</v>
      </c>
      <c r="H1421" s="49">
        <v>0</v>
      </c>
      <c r="I1421" s="50">
        <v>0</v>
      </c>
      <c r="J1421" s="51">
        <v>0</v>
      </c>
      <c r="K1421" s="52">
        <v>0</v>
      </c>
      <c r="L1421" s="52" t="s">
        <v>367</v>
      </c>
      <c r="M1421" s="52">
        <v>0</v>
      </c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</row>
    <row r="1422" spans="1:71" ht="12">
      <c r="A1422" s="34">
        <v>0</v>
      </c>
      <c r="B1422" s="74">
        <v>0</v>
      </c>
      <c r="C1422" s="75">
        <v>0</v>
      </c>
      <c r="D1422" s="34">
        <v>0</v>
      </c>
      <c r="E1422" s="35">
        <v>0</v>
      </c>
      <c r="F1422" s="70" t="s">
        <v>367</v>
      </c>
      <c r="H1422" s="49">
        <v>0</v>
      </c>
      <c r="I1422" s="50">
        <v>0</v>
      </c>
      <c r="J1422" s="51">
        <v>0</v>
      </c>
      <c r="K1422" s="52">
        <v>0</v>
      </c>
      <c r="L1422" s="52" t="s">
        <v>367</v>
      </c>
      <c r="M1422" s="52">
        <v>0</v>
      </c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</row>
    <row r="1423" spans="1:71" ht="12">
      <c r="A1423" s="34">
        <v>0</v>
      </c>
      <c r="B1423" s="74">
        <v>0</v>
      </c>
      <c r="C1423" s="75">
        <v>0</v>
      </c>
      <c r="D1423" s="34">
        <v>0</v>
      </c>
      <c r="E1423" s="35">
        <v>0</v>
      </c>
      <c r="F1423" s="70" t="s">
        <v>367</v>
      </c>
      <c r="H1423" s="49">
        <v>0</v>
      </c>
      <c r="I1423" s="50">
        <v>0</v>
      </c>
      <c r="J1423" s="51">
        <v>0</v>
      </c>
      <c r="K1423" s="52">
        <v>0</v>
      </c>
      <c r="L1423" s="52" t="s">
        <v>367</v>
      </c>
      <c r="M1423" s="52">
        <v>0</v>
      </c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</row>
    <row r="1424" spans="1:71" ht="12">
      <c r="A1424" s="34">
        <v>0</v>
      </c>
      <c r="B1424" s="74">
        <v>0</v>
      </c>
      <c r="C1424" s="75">
        <v>0</v>
      </c>
      <c r="D1424" s="34">
        <v>0</v>
      </c>
      <c r="E1424" s="35">
        <v>0</v>
      </c>
      <c r="F1424" s="70" t="s">
        <v>367</v>
      </c>
      <c r="H1424" s="49">
        <v>0</v>
      </c>
      <c r="I1424" s="50">
        <v>0</v>
      </c>
      <c r="J1424" s="51">
        <v>0</v>
      </c>
      <c r="K1424" s="52">
        <v>0</v>
      </c>
      <c r="L1424" s="52" t="s">
        <v>367</v>
      </c>
      <c r="M1424" s="52">
        <v>0</v>
      </c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</row>
    <row r="1425" spans="1:71" ht="12">
      <c r="A1425" s="34">
        <v>0</v>
      </c>
      <c r="B1425" s="74">
        <v>0</v>
      </c>
      <c r="C1425" s="75">
        <v>0</v>
      </c>
      <c r="D1425" s="34">
        <v>0</v>
      </c>
      <c r="E1425" s="35">
        <v>0</v>
      </c>
      <c r="F1425" s="70" t="s">
        <v>367</v>
      </c>
      <c r="H1425" s="49">
        <v>0</v>
      </c>
      <c r="I1425" s="50">
        <v>0</v>
      </c>
      <c r="J1425" s="51">
        <v>0</v>
      </c>
      <c r="K1425" s="52">
        <v>0</v>
      </c>
      <c r="L1425" s="52" t="s">
        <v>367</v>
      </c>
      <c r="M1425" s="52">
        <v>0</v>
      </c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</row>
    <row r="1426" spans="1:71" ht="12">
      <c r="A1426" s="34">
        <v>0</v>
      </c>
      <c r="B1426" s="74">
        <v>0</v>
      </c>
      <c r="C1426" s="75">
        <v>0</v>
      </c>
      <c r="D1426" s="34">
        <v>0</v>
      </c>
      <c r="E1426" s="35">
        <v>0</v>
      </c>
      <c r="F1426" s="70" t="s">
        <v>367</v>
      </c>
      <c r="H1426" s="49">
        <v>0</v>
      </c>
      <c r="I1426" s="50">
        <v>0</v>
      </c>
      <c r="J1426" s="51">
        <v>0</v>
      </c>
      <c r="K1426" s="52">
        <v>0</v>
      </c>
      <c r="L1426" s="52" t="s">
        <v>367</v>
      </c>
      <c r="M1426" s="52">
        <v>0</v>
      </c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</row>
    <row r="1427" spans="1:71" ht="12">
      <c r="A1427" s="34">
        <v>0</v>
      </c>
      <c r="B1427" s="74">
        <v>0</v>
      </c>
      <c r="C1427" s="75">
        <v>0</v>
      </c>
      <c r="D1427" s="34">
        <v>0</v>
      </c>
      <c r="E1427" s="35">
        <v>0</v>
      </c>
      <c r="F1427" s="70" t="s">
        <v>367</v>
      </c>
      <c r="H1427" s="49">
        <v>0</v>
      </c>
      <c r="I1427" s="50">
        <v>0</v>
      </c>
      <c r="J1427" s="51">
        <v>0</v>
      </c>
      <c r="K1427" s="52">
        <v>0</v>
      </c>
      <c r="L1427" s="52" t="s">
        <v>367</v>
      </c>
      <c r="M1427" s="52">
        <v>0</v>
      </c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</row>
    <row r="1428" spans="1:71" ht="12">
      <c r="A1428" s="34">
        <v>0</v>
      </c>
      <c r="B1428" s="74">
        <v>0</v>
      </c>
      <c r="C1428" s="75">
        <v>0</v>
      </c>
      <c r="D1428" s="34">
        <v>0</v>
      </c>
      <c r="E1428" s="35">
        <v>0</v>
      </c>
      <c r="F1428" s="70" t="s">
        <v>367</v>
      </c>
      <c r="H1428" s="49">
        <v>0</v>
      </c>
      <c r="I1428" s="50">
        <v>0</v>
      </c>
      <c r="J1428" s="51">
        <v>0</v>
      </c>
      <c r="K1428" s="52">
        <v>0</v>
      </c>
      <c r="L1428" s="52" t="s">
        <v>367</v>
      </c>
      <c r="M1428" s="52">
        <v>0</v>
      </c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</row>
    <row r="1429" spans="1:71" ht="12">
      <c r="A1429" s="34">
        <v>0</v>
      </c>
      <c r="B1429" s="74">
        <v>0</v>
      </c>
      <c r="C1429" s="75">
        <v>0</v>
      </c>
      <c r="D1429" s="34">
        <v>0</v>
      </c>
      <c r="E1429" s="35">
        <v>0</v>
      </c>
      <c r="F1429" s="70" t="s">
        <v>367</v>
      </c>
      <c r="H1429" s="49">
        <v>0</v>
      </c>
      <c r="I1429" s="50">
        <v>0</v>
      </c>
      <c r="J1429" s="51">
        <v>0</v>
      </c>
      <c r="K1429" s="52">
        <v>0</v>
      </c>
      <c r="L1429" s="52" t="s">
        <v>367</v>
      </c>
      <c r="M1429" s="52">
        <v>0</v>
      </c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</row>
    <row r="1430" spans="1:71" ht="12">
      <c r="A1430" s="34">
        <v>0</v>
      </c>
      <c r="B1430" s="74">
        <v>0</v>
      </c>
      <c r="C1430" s="75">
        <v>0</v>
      </c>
      <c r="D1430" s="34">
        <v>0</v>
      </c>
      <c r="E1430" s="35">
        <v>0</v>
      </c>
      <c r="F1430" s="70" t="s">
        <v>367</v>
      </c>
      <c r="H1430" s="49">
        <v>0</v>
      </c>
      <c r="I1430" s="50">
        <v>0</v>
      </c>
      <c r="J1430" s="51">
        <v>0</v>
      </c>
      <c r="K1430" s="52">
        <v>0</v>
      </c>
      <c r="L1430" s="52" t="s">
        <v>367</v>
      </c>
      <c r="M1430" s="52">
        <v>0</v>
      </c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</row>
    <row r="1431" spans="1:71" ht="12">
      <c r="A1431" s="34">
        <v>0</v>
      </c>
      <c r="B1431" s="74">
        <v>0</v>
      </c>
      <c r="C1431" s="75">
        <v>0</v>
      </c>
      <c r="D1431" s="34">
        <v>0</v>
      </c>
      <c r="E1431" s="35">
        <v>0</v>
      </c>
      <c r="F1431" s="70" t="s">
        <v>367</v>
      </c>
      <c r="H1431" s="49">
        <v>0</v>
      </c>
      <c r="I1431" s="50">
        <v>0</v>
      </c>
      <c r="J1431" s="51">
        <v>0</v>
      </c>
      <c r="K1431" s="52">
        <v>0</v>
      </c>
      <c r="L1431" s="52" t="s">
        <v>367</v>
      </c>
      <c r="M1431" s="52">
        <v>0</v>
      </c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</row>
    <row r="1432" spans="1:71" ht="12">
      <c r="A1432" s="34">
        <v>0</v>
      </c>
      <c r="B1432" s="74">
        <v>0</v>
      </c>
      <c r="C1432" s="75">
        <v>0</v>
      </c>
      <c r="D1432" s="34">
        <v>0</v>
      </c>
      <c r="E1432" s="35">
        <v>0</v>
      </c>
      <c r="F1432" s="70" t="s">
        <v>367</v>
      </c>
      <c r="H1432" s="49">
        <v>0</v>
      </c>
      <c r="I1432" s="50">
        <v>0</v>
      </c>
      <c r="J1432" s="51">
        <v>0</v>
      </c>
      <c r="K1432" s="52">
        <v>0</v>
      </c>
      <c r="L1432" s="52" t="s">
        <v>367</v>
      </c>
      <c r="M1432" s="52">
        <v>0</v>
      </c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</row>
    <row r="1433" spans="1:71" ht="12">
      <c r="A1433" s="34">
        <v>0</v>
      </c>
      <c r="B1433" s="74">
        <v>0</v>
      </c>
      <c r="C1433" s="75">
        <v>0</v>
      </c>
      <c r="D1433" s="34">
        <v>0</v>
      </c>
      <c r="E1433" s="35">
        <v>0</v>
      </c>
      <c r="F1433" s="70" t="s">
        <v>367</v>
      </c>
      <c r="H1433" s="49">
        <v>0</v>
      </c>
      <c r="I1433" s="50">
        <v>0</v>
      </c>
      <c r="J1433" s="51">
        <v>0</v>
      </c>
      <c r="K1433" s="52">
        <v>0</v>
      </c>
      <c r="L1433" s="52" t="s">
        <v>367</v>
      </c>
      <c r="M1433" s="52">
        <v>0</v>
      </c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</row>
    <row r="1434" spans="1:71" ht="12">
      <c r="A1434" s="34">
        <v>0</v>
      </c>
      <c r="B1434" s="74">
        <v>0</v>
      </c>
      <c r="C1434" s="75">
        <v>0</v>
      </c>
      <c r="D1434" s="34">
        <v>0</v>
      </c>
      <c r="E1434" s="35">
        <v>0</v>
      </c>
      <c r="F1434" s="70" t="s">
        <v>367</v>
      </c>
      <c r="H1434" s="49">
        <v>0</v>
      </c>
      <c r="I1434" s="50">
        <v>0</v>
      </c>
      <c r="J1434" s="51">
        <v>0</v>
      </c>
      <c r="K1434" s="52">
        <v>0</v>
      </c>
      <c r="L1434" s="52" t="s">
        <v>367</v>
      </c>
      <c r="M1434" s="52">
        <v>0</v>
      </c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</row>
    <row r="1435" spans="1:71" ht="12">
      <c r="A1435" s="34">
        <v>0</v>
      </c>
      <c r="B1435" s="74">
        <v>0</v>
      </c>
      <c r="C1435" s="75">
        <v>0</v>
      </c>
      <c r="D1435" s="34">
        <v>0</v>
      </c>
      <c r="E1435" s="35">
        <v>0</v>
      </c>
      <c r="F1435" s="70" t="s">
        <v>367</v>
      </c>
      <c r="H1435" s="49">
        <v>0</v>
      </c>
      <c r="I1435" s="50">
        <v>0</v>
      </c>
      <c r="J1435" s="51">
        <v>0</v>
      </c>
      <c r="K1435" s="52">
        <v>0</v>
      </c>
      <c r="L1435" s="52" t="s">
        <v>367</v>
      </c>
      <c r="M1435" s="52">
        <v>0</v>
      </c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</row>
    <row r="1436" spans="1:71" ht="12">
      <c r="A1436" s="34">
        <v>0</v>
      </c>
      <c r="B1436" s="74">
        <v>0</v>
      </c>
      <c r="C1436" s="75">
        <v>0</v>
      </c>
      <c r="D1436" s="34">
        <v>0</v>
      </c>
      <c r="E1436" s="35">
        <v>0</v>
      </c>
      <c r="F1436" s="70" t="s">
        <v>367</v>
      </c>
      <c r="H1436" s="49">
        <v>0</v>
      </c>
      <c r="I1436" s="50">
        <v>0</v>
      </c>
      <c r="J1436" s="51">
        <v>0</v>
      </c>
      <c r="K1436" s="52">
        <v>0</v>
      </c>
      <c r="L1436" s="52" t="s">
        <v>367</v>
      </c>
      <c r="M1436" s="52">
        <v>0</v>
      </c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</row>
    <row r="1437" spans="1:71" ht="12">
      <c r="A1437" s="34">
        <v>0</v>
      </c>
      <c r="B1437" s="74">
        <v>0</v>
      </c>
      <c r="C1437" s="75">
        <v>0</v>
      </c>
      <c r="D1437" s="34">
        <v>0</v>
      </c>
      <c r="E1437" s="35">
        <v>0</v>
      </c>
      <c r="F1437" s="70" t="s">
        <v>367</v>
      </c>
      <c r="H1437" s="49">
        <v>0</v>
      </c>
      <c r="I1437" s="50">
        <v>0</v>
      </c>
      <c r="J1437" s="51">
        <v>0</v>
      </c>
      <c r="K1437" s="52">
        <v>0</v>
      </c>
      <c r="L1437" s="52" t="s">
        <v>367</v>
      </c>
      <c r="M1437" s="52">
        <v>0</v>
      </c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</row>
    <row r="1438" spans="1:71" ht="12">
      <c r="A1438" s="34">
        <v>0</v>
      </c>
      <c r="B1438" s="74">
        <v>0</v>
      </c>
      <c r="C1438" s="75">
        <v>0</v>
      </c>
      <c r="D1438" s="34">
        <v>0</v>
      </c>
      <c r="E1438" s="35">
        <v>0</v>
      </c>
      <c r="F1438" s="70" t="s">
        <v>367</v>
      </c>
      <c r="H1438" s="49">
        <v>0</v>
      </c>
      <c r="I1438" s="50">
        <v>0</v>
      </c>
      <c r="J1438" s="51">
        <v>0</v>
      </c>
      <c r="K1438" s="52">
        <v>0</v>
      </c>
      <c r="L1438" s="52" t="s">
        <v>367</v>
      </c>
      <c r="M1438" s="52">
        <v>0</v>
      </c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</row>
    <row r="1439" spans="1:71" ht="12">
      <c r="A1439" s="34">
        <v>0</v>
      </c>
      <c r="B1439" s="74">
        <v>0</v>
      </c>
      <c r="C1439" s="75">
        <v>0</v>
      </c>
      <c r="D1439" s="34">
        <v>0</v>
      </c>
      <c r="E1439" s="35">
        <v>0</v>
      </c>
      <c r="F1439" s="70" t="s">
        <v>367</v>
      </c>
      <c r="H1439" s="49">
        <v>0</v>
      </c>
      <c r="I1439" s="50">
        <v>0</v>
      </c>
      <c r="J1439" s="51">
        <v>0</v>
      </c>
      <c r="K1439" s="52">
        <v>0</v>
      </c>
      <c r="L1439" s="52" t="s">
        <v>367</v>
      </c>
      <c r="M1439" s="52">
        <v>0</v>
      </c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</row>
    <row r="1440" spans="1:71" ht="12">
      <c r="A1440" s="34">
        <v>0</v>
      </c>
      <c r="B1440" s="74">
        <v>0</v>
      </c>
      <c r="C1440" s="75">
        <v>0</v>
      </c>
      <c r="D1440" s="34">
        <v>0</v>
      </c>
      <c r="E1440" s="35">
        <v>0</v>
      </c>
      <c r="F1440" s="70" t="s">
        <v>367</v>
      </c>
      <c r="H1440" s="49">
        <v>0</v>
      </c>
      <c r="I1440" s="50">
        <v>0</v>
      </c>
      <c r="J1440" s="51">
        <v>0</v>
      </c>
      <c r="K1440" s="52">
        <v>0</v>
      </c>
      <c r="L1440" s="52" t="s">
        <v>367</v>
      </c>
      <c r="M1440" s="52">
        <v>0</v>
      </c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</row>
    <row r="1441" spans="1:71" ht="12">
      <c r="A1441" s="34">
        <v>0</v>
      </c>
      <c r="B1441" s="74">
        <v>0</v>
      </c>
      <c r="C1441" s="75">
        <v>0</v>
      </c>
      <c r="D1441" s="34">
        <v>0</v>
      </c>
      <c r="E1441" s="35">
        <v>0</v>
      </c>
      <c r="F1441" s="70" t="s">
        <v>367</v>
      </c>
      <c r="H1441" s="49">
        <v>0</v>
      </c>
      <c r="I1441" s="50">
        <v>0</v>
      </c>
      <c r="J1441" s="51">
        <v>0</v>
      </c>
      <c r="K1441" s="52">
        <v>0</v>
      </c>
      <c r="L1441" s="52" t="s">
        <v>367</v>
      </c>
      <c r="M1441" s="52">
        <v>0</v>
      </c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</row>
    <row r="1442" spans="1:71" ht="12">
      <c r="A1442" s="34">
        <v>0</v>
      </c>
      <c r="B1442" s="74">
        <v>0</v>
      </c>
      <c r="C1442" s="75">
        <v>0</v>
      </c>
      <c r="D1442" s="34">
        <v>0</v>
      </c>
      <c r="E1442" s="35">
        <v>0</v>
      </c>
      <c r="F1442" s="70" t="s">
        <v>367</v>
      </c>
      <c r="H1442" s="49">
        <v>0</v>
      </c>
      <c r="I1442" s="50">
        <v>0</v>
      </c>
      <c r="J1442" s="51">
        <v>0</v>
      </c>
      <c r="K1442" s="52">
        <v>0</v>
      </c>
      <c r="L1442" s="52" t="s">
        <v>367</v>
      </c>
      <c r="M1442" s="52">
        <v>0</v>
      </c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</row>
    <row r="1443" spans="1:71" ht="12">
      <c r="A1443" s="34">
        <v>0</v>
      </c>
      <c r="B1443" s="74">
        <v>0</v>
      </c>
      <c r="C1443" s="75">
        <v>0</v>
      </c>
      <c r="D1443" s="34">
        <v>0</v>
      </c>
      <c r="E1443" s="35">
        <v>0</v>
      </c>
      <c r="F1443" s="70" t="s">
        <v>367</v>
      </c>
      <c r="H1443" s="49">
        <v>0</v>
      </c>
      <c r="I1443" s="50">
        <v>0</v>
      </c>
      <c r="J1443" s="51">
        <v>0</v>
      </c>
      <c r="K1443" s="52">
        <v>0</v>
      </c>
      <c r="L1443" s="52" t="s">
        <v>367</v>
      </c>
      <c r="M1443" s="52">
        <v>0</v>
      </c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</row>
    <row r="1444" spans="1:71" ht="12">
      <c r="A1444" s="34">
        <v>0</v>
      </c>
      <c r="B1444" s="74">
        <v>0</v>
      </c>
      <c r="C1444" s="75">
        <v>0</v>
      </c>
      <c r="D1444" s="34">
        <v>0</v>
      </c>
      <c r="E1444" s="35">
        <v>0</v>
      </c>
      <c r="F1444" s="70" t="s">
        <v>367</v>
      </c>
      <c r="H1444" s="49">
        <v>0</v>
      </c>
      <c r="I1444" s="50">
        <v>0</v>
      </c>
      <c r="J1444" s="51">
        <v>0</v>
      </c>
      <c r="K1444" s="52">
        <v>0</v>
      </c>
      <c r="L1444" s="52" t="s">
        <v>367</v>
      </c>
      <c r="M1444" s="52">
        <v>0</v>
      </c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</row>
    <row r="1445" spans="1:71" ht="12">
      <c r="A1445" s="34">
        <v>0</v>
      </c>
      <c r="B1445" s="74">
        <v>0</v>
      </c>
      <c r="C1445" s="75">
        <v>0</v>
      </c>
      <c r="D1445" s="34">
        <v>0</v>
      </c>
      <c r="E1445" s="35">
        <v>0</v>
      </c>
      <c r="F1445" s="70" t="s">
        <v>367</v>
      </c>
      <c r="H1445" s="49">
        <v>0</v>
      </c>
      <c r="I1445" s="50">
        <v>0</v>
      </c>
      <c r="J1445" s="51">
        <v>0</v>
      </c>
      <c r="K1445" s="52">
        <v>0</v>
      </c>
      <c r="L1445" s="52" t="s">
        <v>367</v>
      </c>
      <c r="M1445" s="52">
        <v>0</v>
      </c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</row>
    <row r="1446" spans="1:71" ht="12">
      <c r="A1446" s="34">
        <v>0</v>
      </c>
      <c r="B1446" s="74">
        <v>0</v>
      </c>
      <c r="C1446" s="75">
        <v>0</v>
      </c>
      <c r="D1446" s="34">
        <v>0</v>
      </c>
      <c r="E1446" s="35">
        <v>0</v>
      </c>
      <c r="F1446" s="70" t="s">
        <v>367</v>
      </c>
      <c r="H1446" s="49">
        <v>0</v>
      </c>
      <c r="I1446" s="50">
        <v>0</v>
      </c>
      <c r="J1446" s="51">
        <v>0</v>
      </c>
      <c r="K1446" s="52">
        <v>0</v>
      </c>
      <c r="L1446" s="52" t="s">
        <v>367</v>
      </c>
      <c r="M1446" s="52">
        <v>0</v>
      </c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</row>
    <row r="1447" spans="1:71" ht="12">
      <c r="A1447" s="34">
        <v>0</v>
      </c>
      <c r="B1447" s="74">
        <v>0</v>
      </c>
      <c r="C1447" s="75">
        <v>0</v>
      </c>
      <c r="D1447" s="34">
        <v>0</v>
      </c>
      <c r="E1447" s="35">
        <v>0</v>
      </c>
      <c r="F1447" s="70" t="s">
        <v>367</v>
      </c>
      <c r="H1447" s="49">
        <v>0</v>
      </c>
      <c r="I1447" s="50">
        <v>0</v>
      </c>
      <c r="J1447" s="51">
        <v>0</v>
      </c>
      <c r="K1447" s="52">
        <v>0</v>
      </c>
      <c r="L1447" s="52" t="s">
        <v>367</v>
      </c>
      <c r="M1447" s="52">
        <v>0</v>
      </c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</row>
    <row r="1448" spans="1:71" ht="12">
      <c r="A1448" s="34">
        <v>0</v>
      </c>
      <c r="B1448" s="74">
        <v>0</v>
      </c>
      <c r="C1448" s="75">
        <v>0</v>
      </c>
      <c r="D1448" s="34">
        <v>0</v>
      </c>
      <c r="E1448" s="35">
        <v>0</v>
      </c>
      <c r="F1448" s="70" t="s">
        <v>367</v>
      </c>
      <c r="H1448" s="49">
        <v>0</v>
      </c>
      <c r="I1448" s="50">
        <v>0</v>
      </c>
      <c r="J1448" s="51">
        <v>0</v>
      </c>
      <c r="K1448" s="52">
        <v>0</v>
      </c>
      <c r="L1448" s="52" t="s">
        <v>367</v>
      </c>
      <c r="M1448" s="52">
        <v>0</v>
      </c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</row>
    <row r="1449" spans="1:71" ht="12">
      <c r="A1449" s="34">
        <v>0</v>
      </c>
      <c r="B1449" s="74">
        <v>0</v>
      </c>
      <c r="C1449" s="75">
        <v>0</v>
      </c>
      <c r="D1449" s="34">
        <v>0</v>
      </c>
      <c r="E1449" s="35">
        <v>0</v>
      </c>
      <c r="F1449" s="70" t="s">
        <v>367</v>
      </c>
      <c r="H1449" s="49">
        <v>0</v>
      </c>
      <c r="I1449" s="50">
        <v>0</v>
      </c>
      <c r="J1449" s="51">
        <v>0</v>
      </c>
      <c r="K1449" s="52">
        <v>0</v>
      </c>
      <c r="L1449" s="52" t="s">
        <v>367</v>
      </c>
      <c r="M1449" s="52">
        <v>0</v>
      </c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</row>
    <row r="1450" spans="1:71" ht="12">
      <c r="A1450" s="34">
        <v>0</v>
      </c>
      <c r="B1450" s="74">
        <v>0</v>
      </c>
      <c r="C1450" s="75">
        <v>0</v>
      </c>
      <c r="D1450" s="34">
        <v>0</v>
      </c>
      <c r="E1450" s="35">
        <v>0</v>
      </c>
      <c r="F1450" s="70" t="s">
        <v>367</v>
      </c>
      <c r="H1450" s="49">
        <v>0</v>
      </c>
      <c r="I1450" s="50">
        <v>0</v>
      </c>
      <c r="J1450" s="51">
        <v>0</v>
      </c>
      <c r="K1450" s="52">
        <v>0</v>
      </c>
      <c r="L1450" s="52" t="s">
        <v>367</v>
      </c>
      <c r="M1450" s="52">
        <v>0</v>
      </c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</row>
    <row r="1451" spans="1:71" ht="12">
      <c r="A1451" s="34">
        <v>0</v>
      </c>
      <c r="B1451" s="74">
        <v>0</v>
      </c>
      <c r="C1451" s="75">
        <v>0</v>
      </c>
      <c r="D1451" s="34">
        <v>0</v>
      </c>
      <c r="E1451" s="35">
        <v>0</v>
      </c>
      <c r="F1451" s="70" t="s">
        <v>367</v>
      </c>
      <c r="H1451" s="49">
        <v>0</v>
      </c>
      <c r="I1451" s="50">
        <v>0</v>
      </c>
      <c r="J1451" s="51">
        <v>0</v>
      </c>
      <c r="K1451" s="52">
        <v>0</v>
      </c>
      <c r="L1451" s="52" t="s">
        <v>367</v>
      </c>
      <c r="M1451" s="52">
        <v>0</v>
      </c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</row>
    <row r="1452" spans="1:71" ht="12">
      <c r="A1452" s="34">
        <v>0</v>
      </c>
      <c r="B1452" s="74">
        <v>0</v>
      </c>
      <c r="C1452" s="75">
        <v>0</v>
      </c>
      <c r="D1452" s="34">
        <v>0</v>
      </c>
      <c r="E1452" s="35">
        <v>0</v>
      </c>
      <c r="F1452" s="70" t="s">
        <v>367</v>
      </c>
      <c r="H1452" s="49">
        <v>0</v>
      </c>
      <c r="I1452" s="50">
        <v>0</v>
      </c>
      <c r="J1452" s="51">
        <v>0</v>
      </c>
      <c r="K1452" s="52">
        <v>0</v>
      </c>
      <c r="L1452" s="52" t="s">
        <v>367</v>
      </c>
      <c r="M1452" s="52">
        <v>0</v>
      </c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</row>
    <row r="1453" spans="1:71" ht="12">
      <c r="A1453" s="34">
        <v>0</v>
      </c>
      <c r="B1453" s="74">
        <v>0</v>
      </c>
      <c r="C1453" s="75">
        <v>0</v>
      </c>
      <c r="D1453" s="34">
        <v>0</v>
      </c>
      <c r="E1453" s="35">
        <v>0</v>
      </c>
      <c r="F1453" s="70" t="s">
        <v>367</v>
      </c>
      <c r="H1453" s="49">
        <v>0</v>
      </c>
      <c r="I1453" s="50">
        <v>0</v>
      </c>
      <c r="J1453" s="51">
        <v>0</v>
      </c>
      <c r="K1453" s="52">
        <v>0</v>
      </c>
      <c r="L1453" s="52" t="s">
        <v>367</v>
      </c>
      <c r="M1453" s="52">
        <v>0</v>
      </c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</row>
    <row r="1454" spans="1:71" ht="12">
      <c r="A1454" s="34">
        <v>0</v>
      </c>
      <c r="B1454" s="74">
        <v>0</v>
      </c>
      <c r="C1454" s="75">
        <v>0</v>
      </c>
      <c r="D1454" s="34">
        <v>0</v>
      </c>
      <c r="E1454" s="35">
        <v>0</v>
      </c>
      <c r="F1454" s="70" t="s">
        <v>367</v>
      </c>
      <c r="H1454" s="49">
        <v>0</v>
      </c>
      <c r="I1454" s="50">
        <v>0</v>
      </c>
      <c r="J1454" s="51">
        <v>0</v>
      </c>
      <c r="K1454" s="52">
        <v>0</v>
      </c>
      <c r="L1454" s="52" t="s">
        <v>367</v>
      </c>
      <c r="M1454" s="52">
        <v>0</v>
      </c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</row>
    <row r="1455" spans="1:71" ht="12">
      <c r="A1455" s="34">
        <v>0</v>
      </c>
      <c r="B1455" s="74">
        <v>0</v>
      </c>
      <c r="C1455" s="75">
        <v>0</v>
      </c>
      <c r="D1455" s="34">
        <v>0</v>
      </c>
      <c r="E1455" s="35">
        <v>0</v>
      </c>
      <c r="F1455" s="70" t="s">
        <v>367</v>
      </c>
      <c r="H1455" s="49">
        <v>0</v>
      </c>
      <c r="I1455" s="50">
        <v>0</v>
      </c>
      <c r="J1455" s="51">
        <v>0</v>
      </c>
      <c r="K1455" s="52">
        <v>0</v>
      </c>
      <c r="L1455" s="52" t="s">
        <v>367</v>
      </c>
      <c r="M1455" s="52">
        <v>0</v>
      </c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</row>
    <row r="1456" spans="1:71" ht="12">
      <c r="A1456" s="34">
        <v>0</v>
      </c>
      <c r="B1456" s="74">
        <v>0</v>
      </c>
      <c r="C1456" s="75">
        <v>0</v>
      </c>
      <c r="D1456" s="34">
        <v>0</v>
      </c>
      <c r="E1456" s="35">
        <v>0</v>
      </c>
      <c r="F1456" s="70" t="s">
        <v>367</v>
      </c>
      <c r="H1456" s="49">
        <v>0</v>
      </c>
      <c r="I1456" s="50">
        <v>0</v>
      </c>
      <c r="J1456" s="51">
        <v>0</v>
      </c>
      <c r="K1456" s="52">
        <v>0</v>
      </c>
      <c r="L1456" s="52" t="s">
        <v>367</v>
      </c>
      <c r="M1456" s="52">
        <v>0</v>
      </c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</row>
    <row r="1457" spans="1:71" ht="12">
      <c r="A1457" s="34">
        <v>0</v>
      </c>
      <c r="B1457" s="74">
        <v>0</v>
      </c>
      <c r="C1457" s="75">
        <v>0</v>
      </c>
      <c r="D1457" s="34">
        <v>0</v>
      </c>
      <c r="E1457" s="35">
        <v>0</v>
      </c>
      <c r="F1457" s="70" t="s">
        <v>367</v>
      </c>
      <c r="H1457" s="49">
        <v>0</v>
      </c>
      <c r="I1457" s="50">
        <v>0</v>
      </c>
      <c r="J1457" s="51">
        <v>0</v>
      </c>
      <c r="K1457" s="52">
        <v>0</v>
      </c>
      <c r="L1457" s="52" t="s">
        <v>367</v>
      </c>
      <c r="M1457" s="52">
        <v>0</v>
      </c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</row>
    <row r="1458" spans="1:71" ht="12">
      <c r="A1458" s="34">
        <v>0</v>
      </c>
      <c r="B1458" s="74">
        <v>0</v>
      </c>
      <c r="C1458" s="75">
        <v>0</v>
      </c>
      <c r="D1458" s="34">
        <v>0</v>
      </c>
      <c r="E1458" s="35">
        <v>0</v>
      </c>
      <c r="F1458" s="70" t="s">
        <v>367</v>
      </c>
      <c r="H1458" s="49">
        <v>0</v>
      </c>
      <c r="I1458" s="50">
        <v>0</v>
      </c>
      <c r="J1458" s="51">
        <v>0</v>
      </c>
      <c r="K1458" s="52">
        <v>0</v>
      </c>
      <c r="L1458" s="52" t="s">
        <v>367</v>
      </c>
      <c r="M1458" s="52">
        <v>0</v>
      </c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</row>
    <row r="1459" spans="1:71" ht="12">
      <c r="A1459" s="34">
        <v>0</v>
      </c>
      <c r="B1459" s="74">
        <v>0</v>
      </c>
      <c r="C1459" s="75">
        <v>0</v>
      </c>
      <c r="D1459" s="34">
        <v>0</v>
      </c>
      <c r="E1459" s="35">
        <v>0</v>
      </c>
      <c r="F1459" s="70" t="s">
        <v>367</v>
      </c>
      <c r="H1459" s="49">
        <v>0</v>
      </c>
      <c r="I1459" s="50">
        <v>0</v>
      </c>
      <c r="J1459" s="51">
        <v>0</v>
      </c>
      <c r="K1459" s="52">
        <v>0</v>
      </c>
      <c r="L1459" s="52" t="s">
        <v>367</v>
      </c>
      <c r="M1459" s="52">
        <v>0</v>
      </c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</row>
    <row r="1460" spans="1:71" ht="12">
      <c r="A1460" s="34">
        <v>0</v>
      </c>
      <c r="B1460" s="74">
        <v>0</v>
      </c>
      <c r="C1460" s="75">
        <v>0</v>
      </c>
      <c r="D1460" s="34">
        <v>0</v>
      </c>
      <c r="E1460" s="35">
        <v>0</v>
      </c>
      <c r="F1460" s="70" t="s">
        <v>367</v>
      </c>
      <c r="H1460" s="49">
        <v>0</v>
      </c>
      <c r="I1460" s="50">
        <v>0</v>
      </c>
      <c r="J1460" s="51">
        <v>0</v>
      </c>
      <c r="K1460" s="52">
        <v>0</v>
      </c>
      <c r="L1460" s="52" t="s">
        <v>367</v>
      </c>
      <c r="M1460" s="52">
        <v>0</v>
      </c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</row>
    <row r="1461" spans="1:71" ht="12">
      <c r="A1461" s="34">
        <v>0</v>
      </c>
      <c r="B1461" s="74">
        <v>0</v>
      </c>
      <c r="C1461" s="75">
        <v>0</v>
      </c>
      <c r="D1461" s="34">
        <v>0</v>
      </c>
      <c r="E1461" s="35">
        <v>0</v>
      </c>
      <c r="F1461" s="70" t="s">
        <v>367</v>
      </c>
      <c r="H1461" s="49">
        <v>0</v>
      </c>
      <c r="I1461" s="50">
        <v>0</v>
      </c>
      <c r="J1461" s="51">
        <v>0</v>
      </c>
      <c r="K1461" s="52">
        <v>0</v>
      </c>
      <c r="L1461" s="52" t="s">
        <v>367</v>
      </c>
      <c r="M1461" s="52">
        <v>0</v>
      </c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</row>
    <row r="1462" spans="1:71" ht="12">
      <c r="A1462" s="34">
        <v>0</v>
      </c>
      <c r="B1462" s="74">
        <v>0</v>
      </c>
      <c r="C1462" s="75">
        <v>0</v>
      </c>
      <c r="D1462" s="34">
        <v>0</v>
      </c>
      <c r="E1462" s="35">
        <v>0</v>
      </c>
      <c r="F1462" s="70" t="s">
        <v>367</v>
      </c>
      <c r="H1462" s="49">
        <v>0</v>
      </c>
      <c r="I1462" s="50">
        <v>0</v>
      </c>
      <c r="J1462" s="51">
        <v>0</v>
      </c>
      <c r="K1462" s="52">
        <v>0</v>
      </c>
      <c r="L1462" s="52" t="s">
        <v>367</v>
      </c>
      <c r="M1462" s="52">
        <v>0</v>
      </c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</row>
    <row r="1463" spans="1:71" ht="12">
      <c r="A1463" s="34">
        <v>0</v>
      </c>
      <c r="B1463" s="74">
        <v>0</v>
      </c>
      <c r="C1463" s="75">
        <v>0</v>
      </c>
      <c r="D1463" s="34">
        <v>0</v>
      </c>
      <c r="E1463" s="35">
        <v>0</v>
      </c>
      <c r="F1463" s="70" t="s">
        <v>367</v>
      </c>
      <c r="H1463" s="49">
        <v>0</v>
      </c>
      <c r="I1463" s="50">
        <v>0</v>
      </c>
      <c r="J1463" s="51">
        <v>0</v>
      </c>
      <c r="K1463" s="52">
        <v>0</v>
      </c>
      <c r="L1463" s="52" t="s">
        <v>367</v>
      </c>
      <c r="M1463" s="52">
        <v>0</v>
      </c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</row>
    <row r="1464" spans="1:71" ht="12">
      <c r="A1464" s="34">
        <v>0</v>
      </c>
      <c r="B1464" s="74">
        <v>0</v>
      </c>
      <c r="C1464" s="75">
        <v>0</v>
      </c>
      <c r="D1464" s="34">
        <v>0</v>
      </c>
      <c r="E1464" s="35">
        <v>0</v>
      </c>
      <c r="F1464" s="70" t="s">
        <v>367</v>
      </c>
      <c r="H1464" s="49">
        <v>0</v>
      </c>
      <c r="I1464" s="50">
        <v>0</v>
      </c>
      <c r="J1464" s="51">
        <v>0</v>
      </c>
      <c r="K1464" s="52">
        <v>0</v>
      </c>
      <c r="L1464" s="52" t="s">
        <v>367</v>
      </c>
      <c r="M1464" s="52">
        <v>0</v>
      </c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</row>
    <row r="1465" spans="1:71" ht="12">
      <c r="A1465" s="34">
        <v>0</v>
      </c>
      <c r="B1465" s="74">
        <v>0</v>
      </c>
      <c r="C1465" s="75">
        <v>0</v>
      </c>
      <c r="D1465" s="34">
        <v>0</v>
      </c>
      <c r="E1465" s="35">
        <v>0</v>
      </c>
      <c r="F1465" s="70" t="s">
        <v>367</v>
      </c>
      <c r="H1465" s="49">
        <v>0</v>
      </c>
      <c r="I1465" s="50">
        <v>0</v>
      </c>
      <c r="J1465" s="51">
        <v>0</v>
      </c>
      <c r="K1465" s="52">
        <v>0</v>
      </c>
      <c r="L1465" s="52" t="s">
        <v>367</v>
      </c>
      <c r="M1465" s="52">
        <v>0</v>
      </c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</row>
    <row r="1466" spans="1:71" ht="12">
      <c r="A1466" s="34">
        <v>0</v>
      </c>
      <c r="B1466" s="74">
        <v>0</v>
      </c>
      <c r="C1466" s="75">
        <v>0</v>
      </c>
      <c r="D1466" s="34">
        <v>0</v>
      </c>
      <c r="E1466" s="35">
        <v>0</v>
      </c>
      <c r="F1466" s="70" t="s">
        <v>367</v>
      </c>
      <c r="H1466" s="49">
        <v>0</v>
      </c>
      <c r="I1466" s="50">
        <v>0</v>
      </c>
      <c r="J1466" s="51">
        <v>0</v>
      </c>
      <c r="K1466" s="52">
        <v>0</v>
      </c>
      <c r="L1466" s="52" t="s">
        <v>367</v>
      </c>
      <c r="M1466" s="52">
        <v>0</v>
      </c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</row>
    <row r="1467" spans="1:71" ht="12">
      <c r="A1467" s="34">
        <v>0</v>
      </c>
      <c r="B1467" s="74">
        <v>0</v>
      </c>
      <c r="C1467" s="75">
        <v>0</v>
      </c>
      <c r="D1467" s="34">
        <v>0</v>
      </c>
      <c r="E1467" s="35">
        <v>0</v>
      </c>
      <c r="F1467" s="70" t="s">
        <v>367</v>
      </c>
      <c r="H1467" s="49">
        <v>0</v>
      </c>
      <c r="I1467" s="50">
        <v>0</v>
      </c>
      <c r="J1467" s="51">
        <v>0</v>
      </c>
      <c r="K1467" s="52">
        <v>0</v>
      </c>
      <c r="L1467" s="52" t="s">
        <v>367</v>
      </c>
      <c r="M1467" s="52">
        <v>0</v>
      </c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</row>
    <row r="1468" spans="1:71" ht="12">
      <c r="A1468" s="34">
        <v>0</v>
      </c>
      <c r="B1468" s="74">
        <v>0</v>
      </c>
      <c r="C1468" s="75">
        <v>0</v>
      </c>
      <c r="D1468" s="34">
        <v>0</v>
      </c>
      <c r="E1468" s="35">
        <v>0</v>
      </c>
      <c r="F1468" s="70" t="s">
        <v>367</v>
      </c>
      <c r="H1468" s="49">
        <v>0</v>
      </c>
      <c r="I1468" s="50">
        <v>0</v>
      </c>
      <c r="J1468" s="51">
        <v>0</v>
      </c>
      <c r="K1468" s="52">
        <v>0</v>
      </c>
      <c r="L1468" s="52" t="s">
        <v>367</v>
      </c>
      <c r="M1468" s="52">
        <v>0</v>
      </c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</row>
    <row r="1469" spans="1:71" ht="12">
      <c r="A1469" s="34">
        <v>0</v>
      </c>
      <c r="B1469" s="74">
        <v>0</v>
      </c>
      <c r="C1469" s="75">
        <v>0</v>
      </c>
      <c r="D1469" s="34">
        <v>0</v>
      </c>
      <c r="E1469" s="35">
        <v>0</v>
      </c>
      <c r="F1469" s="70" t="s">
        <v>367</v>
      </c>
      <c r="H1469" s="49">
        <v>0</v>
      </c>
      <c r="I1469" s="50">
        <v>0</v>
      </c>
      <c r="J1469" s="51">
        <v>0</v>
      </c>
      <c r="K1469" s="52">
        <v>0</v>
      </c>
      <c r="L1469" s="52" t="s">
        <v>367</v>
      </c>
      <c r="M1469" s="52">
        <v>0</v>
      </c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</row>
    <row r="1470" spans="1:71" ht="12">
      <c r="A1470" s="34">
        <v>0</v>
      </c>
      <c r="B1470" s="74">
        <v>0</v>
      </c>
      <c r="C1470" s="75">
        <v>0</v>
      </c>
      <c r="D1470" s="34">
        <v>0</v>
      </c>
      <c r="E1470" s="35">
        <v>0</v>
      </c>
      <c r="F1470" s="70" t="s">
        <v>367</v>
      </c>
      <c r="H1470" s="49">
        <v>0</v>
      </c>
      <c r="I1470" s="50">
        <v>0</v>
      </c>
      <c r="J1470" s="51">
        <v>0</v>
      </c>
      <c r="K1470" s="52">
        <v>0</v>
      </c>
      <c r="L1470" s="52" t="s">
        <v>367</v>
      </c>
      <c r="M1470" s="52">
        <v>0</v>
      </c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</row>
    <row r="1471" spans="1:71" ht="12">
      <c r="A1471" s="34">
        <v>0</v>
      </c>
      <c r="B1471" s="74">
        <v>0</v>
      </c>
      <c r="C1471" s="75">
        <v>0</v>
      </c>
      <c r="D1471" s="34">
        <v>0</v>
      </c>
      <c r="E1471" s="35">
        <v>0</v>
      </c>
      <c r="F1471" s="70" t="s">
        <v>367</v>
      </c>
      <c r="H1471" s="49">
        <v>0</v>
      </c>
      <c r="I1471" s="50">
        <v>0</v>
      </c>
      <c r="J1471" s="51">
        <v>0</v>
      </c>
      <c r="K1471" s="52">
        <v>0</v>
      </c>
      <c r="L1471" s="52" t="s">
        <v>367</v>
      </c>
      <c r="M1471" s="52">
        <v>0</v>
      </c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</row>
    <row r="1472" spans="1:71" ht="12">
      <c r="A1472" s="34">
        <v>0</v>
      </c>
      <c r="B1472" s="74">
        <v>0</v>
      </c>
      <c r="C1472" s="75">
        <v>0</v>
      </c>
      <c r="D1472" s="34">
        <v>0</v>
      </c>
      <c r="E1472" s="35">
        <v>0</v>
      </c>
      <c r="F1472" s="70" t="s">
        <v>367</v>
      </c>
      <c r="H1472" s="49">
        <v>0</v>
      </c>
      <c r="I1472" s="50">
        <v>0</v>
      </c>
      <c r="J1472" s="51">
        <v>0</v>
      </c>
      <c r="K1472" s="52">
        <v>0</v>
      </c>
      <c r="L1472" s="52" t="s">
        <v>367</v>
      </c>
      <c r="M1472" s="52">
        <v>0</v>
      </c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</row>
    <row r="1473" spans="1:71" ht="12">
      <c r="A1473" s="34">
        <v>0</v>
      </c>
      <c r="B1473" s="74">
        <v>0</v>
      </c>
      <c r="C1473" s="75">
        <v>0</v>
      </c>
      <c r="D1473" s="34">
        <v>0</v>
      </c>
      <c r="E1473" s="35">
        <v>0</v>
      </c>
      <c r="F1473" s="70" t="s">
        <v>367</v>
      </c>
      <c r="H1473" s="49">
        <v>0</v>
      </c>
      <c r="I1473" s="50">
        <v>0</v>
      </c>
      <c r="J1473" s="51">
        <v>0</v>
      </c>
      <c r="K1473" s="52">
        <v>0</v>
      </c>
      <c r="L1473" s="52" t="s">
        <v>367</v>
      </c>
      <c r="M1473" s="52">
        <v>0</v>
      </c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</row>
    <row r="1474" spans="1:71" ht="12">
      <c r="A1474" s="34">
        <v>0</v>
      </c>
      <c r="B1474" s="74">
        <v>0</v>
      </c>
      <c r="C1474" s="75">
        <v>0</v>
      </c>
      <c r="D1474" s="34">
        <v>0</v>
      </c>
      <c r="E1474" s="35">
        <v>0</v>
      </c>
      <c r="F1474" s="70" t="s">
        <v>367</v>
      </c>
      <c r="H1474" s="49">
        <v>0</v>
      </c>
      <c r="I1474" s="50">
        <v>0</v>
      </c>
      <c r="J1474" s="51">
        <v>0</v>
      </c>
      <c r="K1474" s="52">
        <v>0</v>
      </c>
      <c r="L1474" s="52" t="s">
        <v>367</v>
      </c>
      <c r="M1474" s="52">
        <v>0</v>
      </c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</row>
    <row r="1475" spans="1:71" ht="12">
      <c r="A1475" s="34">
        <v>0</v>
      </c>
      <c r="B1475" s="74">
        <v>0</v>
      </c>
      <c r="C1475" s="75">
        <v>0</v>
      </c>
      <c r="D1475" s="34">
        <v>0</v>
      </c>
      <c r="E1475" s="35">
        <v>0</v>
      </c>
      <c r="F1475" s="70" t="s">
        <v>367</v>
      </c>
      <c r="H1475" s="49">
        <v>0</v>
      </c>
      <c r="I1475" s="50">
        <v>0</v>
      </c>
      <c r="J1475" s="51">
        <v>0</v>
      </c>
      <c r="K1475" s="52">
        <v>0</v>
      </c>
      <c r="L1475" s="52" t="s">
        <v>367</v>
      </c>
      <c r="M1475" s="52">
        <v>0</v>
      </c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</row>
    <row r="1476" spans="1:71" ht="12">
      <c r="A1476" s="34">
        <v>0</v>
      </c>
      <c r="B1476" s="74">
        <v>0</v>
      </c>
      <c r="C1476" s="75">
        <v>0</v>
      </c>
      <c r="D1476" s="34">
        <v>0</v>
      </c>
      <c r="E1476" s="35">
        <v>0</v>
      </c>
      <c r="F1476" s="70" t="s">
        <v>367</v>
      </c>
      <c r="H1476" s="49">
        <v>0</v>
      </c>
      <c r="I1476" s="50">
        <v>0</v>
      </c>
      <c r="J1476" s="51">
        <v>0</v>
      </c>
      <c r="K1476" s="52">
        <v>0</v>
      </c>
      <c r="L1476" s="52" t="s">
        <v>367</v>
      </c>
      <c r="M1476" s="52">
        <v>0</v>
      </c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</row>
    <row r="1477" spans="1:71" ht="12">
      <c r="A1477" s="34">
        <v>0</v>
      </c>
      <c r="B1477" s="74">
        <v>0</v>
      </c>
      <c r="C1477" s="75">
        <v>0</v>
      </c>
      <c r="D1477" s="34">
        <v>0</v>
      </c>
      <c r="E1477" s="35">
        <v>0</v>
      </c>
      <c r="F1477" s="70" t="s">
        <v>367</v>
      </c>
      <c r="H1477" s="49">
        <v>0</v>
      </c>
      <c r="I1477" s="50">
        <v>0</v>
      </c>
      <c r="J1477" s="51">
        <v>0</v>
      </c>
      <c r="K1477" s="52">
        <v>0</v>
      </c>
      <c r="L1477" s="52" t="s">
        <v>367</v>
      </c>
      <c r="M1477" s="52">
        <v>0</v>
      </c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</row>
    <row r="1478" spans="1:71" ht="12">
      <c r="A1478" s="34">
        <v>0</v>
      </c>
      <c r="B1478" s="74">
        <v>0</v>
      </c>
      <c r="C1478" s="75">
        <v>0</v>
      </c>
      <c r="D1478" s="34">
        <v>0</v>
      </c>
      <c r="E1478" s="35">
        <v>0</v>
      </c>
      <c r="F1478" s="70" t="s">
        <v>367</v>
      </c>
      <c r="H1478" s="49">
        <v>0</v>
      </c>
      <c r="I1478" s="50">
        <v>0</v>
      </c>
      <c r="J1478" s="51">
        <v>0</v>
      </c>
      <c r="K1478" s="52">
        <v>0</v>
      </c>
      <c r="L1478" s="52" t="s">
        <v>367</v>
      </c>
      <c r="M1478" s="52">
        <v>0</v>
      </c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</row>
    <row r="1479" spans="1:71" ht="12">
      <c r="A1479" s="34">
        <v>0</v>
      </c>
      <c r="B1479" s="74">
        <v>0</v>
      </c>
      <c r="C1479" s="75">
        <v>0</v>
      </c>
      <c r="D1479" s="34">
        <v>0</v>
      </c>
      <c r="E1479" s="35">
        <v>0</v>
      </c>
      <c r="F1479" s="70" t="s">
        <v>367</v>
      </c>
      <c r="H1479" s="49">
        <v>0</v>
      </c>
      <c r="I1479" s="50">
        <v>0</v>
      </c>
      <c r="J1479" s="51">
        <v>0</v>
      </c>
      <c r="K1479" s="52">
        <v>0</v>
      </c>
      <c r="L1479" s="52" t="s">
        <v>367</v>
      </c>
      <c r="M1479" s="52">
        <v>0</v>
      </c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</row>
    <row r="1480" spans="1:71" ht="12">
      <c r="A1480" s="34">
        <v>0</v>
      </c>
      <c r="B1480" s="74">
        <v>0</v>
      </c>
      <c r="C1480" s="75">
        <v>0</v>
      </c>
      <c r="D1480" s="34">
        <v>0</v>
      </c>
      <c r="E1480" s="35">
        <v>0</v>
      </c>
      <c r="F1480" s="70" t="s">
        <v>367</v>
      </c>
      <c r="H1480" s="49">
        <v>0</v>
      </c>
      <c r="I1480" s="50">
        <v>0</v>
      </c>
      <c r="J1480" s="51">
        <v>0</v>
      </c>
      <c r="K1480" s="52">
        <v>0</v>
      </c>
      <c r="L1480" s="52" t="s">
        <v>367</v>
      </c>
      <c r="M1480" s="52">
        <v>0</v>
      </c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</row>
    <row r="1481" spans="1:71" ht="12">
      <c r="A1481" s="34">
        <v>0</v>
      </c>
      <c r="B1481" s="74">
        <v>0</v>
      </c>
      <c r="C1481" s="75">
        <v>0</v>
      </c>
      <c r="D1481" s="34">
        <v>0</v>
      </c>
      <c r="E1481" s="35">
        <v>0</v>
      </c>
      <c r="F1481" s="70" t="s">
        <v>367</v>
      </c>
      <c r="H1481" s="49">
        <v>0</v>
      </c>
      <c r="I1481" s="50">
        <v>0</v>
      </c>
      <c r="J1481" s="51">
        <v>0</v>
      </c>
      <c r="K1481" s="52">
        <v>0</v>
      </c>
      <c r="L1481" s="52" t="s">
        <v>367</v>
      </c>
      <c r="M1481" s="52">
        <v>0</v>
      </c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</row>
    <row r="1482" spans="1:71" ht="12">
      <c r="A1482" s="34">
        <v>0</v>
      </c>
      <c r="B1482" s="74">
        <v>0</v>
      </c>
      <c r="C1482" s="75">
        <v>0</v>
      </c>
      <c r="D1482" s="34">
        <v>0</v>
      </c>
      <c r="E1482" s="35">
        <v>0</v>
      </c>
      <c r="F1482" s="70" t="s">
        <v>367</v>
      </c>
      <c r="H1482" s="49">
        <v>0</v>
      </c>
      <c r="I1482" s="50">
        <v>0</v>
      </c>
      <c r="J1482" s="51">
        <v>0</v>
      </c>
      <c r="K1482" s="52">
        <v>0</v>
      </c>
      <c r="L1482" s="52" t="s">
        <v>367</v>
      </c>
      <c r="M1482" s="52">
        <v>0</v>
      </c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</row>
    <row r="1483" spans="1:71" ht="12">
      <c r="A1483" s="34">
        <v>0</v>
      </c>
      <c r="B1483" s="74">
        <v>0</v>
      </c>
      <c r="C1483" s="75">
        <v>0</v>
      </c>
      <c r="D1483" s="34">
        <v>0</v>
      </c>
      <c r="E1483" s="35">
        <v>0</v>
      </c>
      <c r="F1483" s="70" t="s">
        <v>367</v>
      </c>
      <c r="H1483" s="49">
        <v>0</v>
      </c>
      <c r="I1483" s="50">
        <v>0</v>
      </c>
      <c r="J1483" s="51">
        <v>0</v>
      </c>
      <c r="K1483" s="52">
        <v>0</v>
      </c>
      <c r="L1483" s="52" t="s">
        <v>367</v>
      </c>
      <c r="M1483" s="52">
        <v>0</v>
      </c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</row>
    <row r="1484" spans="1:71" ht="12">
      <c r="A1484" s="34">
        <v>0</v>
      </c>
      <c r="B1484" s="74">
        <v>0</v>
      </c>
      <c r="C1484" s="75">
        <v>0</v>
      </c>
      <c r="D1484" s="34">
        <v>0</v>
      </c>
      <c r="E1484" s="35">
        <v>0</v>
      </c>
      <c r="F1484" s="70" t="s">
        <v>367</v>
      </c>
      <c r="H1484" s="49">
        <v>0</v>
      </c>
      <c r="I1484" s="50">
        <v>0</v>
      </c>
      <c r="J1484" s="51">
        <v>0</v>
      </c>
      <c r="K1484" s="52">
        <v>0</v>
      </c>
      <c r="L1484" s="52" t="s">
        <v>367</v>
      </c>
      <c r="M1484" s="52">
        <v>0</v>
      </c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</row>
    <row r="1485" spans="1:71" ht="12">
      <c r="A1485" s="34">
        <v>0</v>
      </c>
      <c r="B1485" s="74">
        <v>0</v>
      </c>
      <c r="C1485" s="75">
        <v>0</v>
      </c>
      <c r="D1485" s="34">
        <v>0</v>
      </c>
      <c r="E1485" s="35">
        <v>0</v>
      </c>
      <c r="F1485" s="70" t="s">
        <v>367</v>
      </c>
      <c r="H1485" s="49">
        <v>0</v>
      </c>
      <c r="I1485" s="50">
        <v>0</v>
      </c>
      <c r="J1485" s="51">
        <v>0</v>
      </c>
      <c r="K1485" s="52">
        <v>0</v>
      </c>
      <c r="L1485" s="52" t="s">
        <v>367</v>
      </c>
      <c r="M1485" s="52">
        <v>0</v>
      </c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</row>
    <row r="1486" spans="1:71" ht="12">
      <c r="A1486" s="34">
        <v>0</v>
      </c>
      <c r="B1486" s="74">
        <v>0</v>
      </c>
      <c r="C1486" s="75">
        <v>0</v>
      </c>
      <c r="D1486" s="34">
        <v>0</v>
      </c>
      <c r="E1486" s="35">
        <v>0</v>
      </c>
      <c r="F1486" s="70" t="s">
        <v>367</v>
      </c>
      <c r="H1486" s="49">
        <v>0</v>
      </c>
      <c r="I1486" s="50">
        <v>0</v>
      </c>
      <c r="J1486" s="51">
        <v>0</v>
      </c>
      <c r="K1486" s="52">
        <v>0</v>
      </c>
      <c r="L1486" s="52" t="s">
        <v>367</v>
      </c>
      <c r="M1486" s="52">
        <v>0</v>
      </c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</row>
    <row r="1487" spans="1:71" ht="12">
      <c r="A1487" s="34">
        <v>0</v>
      </c>
      <c r="B1487" s="74">
        <v>0</v>
      </c>
      <c r="C1487" s="75">
        <v>0</v>
      </c>
      <c r="D1487" s="34">
        <v>0</v>
      </c>
      <c r="E1487" s="35">
        <v>0</v>
      </c>
      <c r="F1487" s="70" t="s">
        <v>367</v>
      </c>
      <c r="H1487" s="49">
        <v>0</v>
      </c>
      <c r="I1487" s="50">
        <v>0</v>
      </c>
      <c r="J1487" s="51">
        <v>0</v>
      </c>
      <c r="K1487" s="52">
        <v>0</v>
      </c>
      <c r="L1487" s="52" t="s">
        <v>367</v>
      </c>
      <c r="M1487" s="52">
        <v>0</v>
      </c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</row>
    <row r="1488" spans="1:71" ht="12">
      <c r="A1488" s="34">
        <v>0</v>
      </c>
      <c r="B1488" s="74">
        <v>0</v>
      </c>
      <c r="C1488" s="75">
        <v>0</v>
      </c>
      <c r="D1488" s="34">
        <v>0</v>
      </c>
      <c r="E1488" s="35">
        <v>0</v>
      </c>
      <c r="F1488" s="70" t="s">
        <v>367</v>
      </c>
      <c r="H1488" s="49">
        <v>0</v>
      </c>
      <c r="I1488" s="50">
        <v>0</v>
      </c>
      <c r="J1488" s="51">
        <v>0</v>
      </c>
      <c r="K1488" s="52">
        <v>0</v>
      </c>
      <c r="L1488" s="52" t="s">
        <v>367</v>
      </c>
      <c r="M1488" s="52">
        <v>0</v>
      </c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</row>
    <row r="1489" spans="1:71" ht="12">
      <c r="A1489" s="34">
        <v>0</v>
      </c>
      <c r="B1489" s="74">
        <v>0</v>
      </c>
      <c r="C1489" s="75">
        <v>0</v>
      </c>
      <c r="D1489" s="34">
        <v>0</v>
      </c>
      <c r="E1489" s="35">
        <v>0</v>
      </c>
      <c r="F1489" s="70" t="s">
        <v>367</v>
      </c>
      <c r="H1489" s="49">
        <v>0</v>
      </c>
      <c r="I1489" s="50">
        <v>0</v>
      </c>
      <c r="J1489" s="51">
        <v>0</v>
      </c>
      <c r="K1489" s="52">
        <v>0</v>
      </c>
      <c r="L1489" s="52" t="s">
        <v>367</v>
      </c>
      <c r="M1489" s="52">
        <v>0</v>
      </c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</row>
    <row r="1490" spans="1:71" ht="12">
      <c r="A1490" s="34">
        <v>0</v>
      </c>
      <c r="B1490" s="74">
        <v>0</v>
      </c>
      <c r="C1490" s="75">
        <v>0</v>
      </c>
      <c r="D1490" s="34">
        <v>0</v>
      </c>
      <c r="E1490" s="35">
        <v>0</v>
      </c>
      <c r="F1490" s="70" t="s">
        <v>367</v>
      </c>
      <c r="H1490" s="49">
        <v>0</v>
      </c>
      <c r="I1490" s="50">
        <v>0</v>
      </c>
      <c r="J1490" s="51">
        <v>0</v>
      </c>
      <c r="K1490" s="52">
        <v>0</v>
      </c>
      <c r="L1490" s="52" t="s">
        <v>367</v>
      </c>
      <c r="M1490" s="52">
        <v>0</v>
      </c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</row>
    <row r="1491" spans="1:71" ht="12">
      <c r="A1491" s="34">
        <v>0</v>
      </c>
      <c r="B1491" s="74">
        <v>0</v>
      </c>
      <c r="C1491" s="75">
        <v>0</v>
      </c>
      <c r="D1491" s="34">
        <v>0</v>
      </c>
      <c r="E1491" s="35">
        <v>0</v>
      </c>
      <c r="F1491" s="70" t="s">
        <v>367</v>
      </c>
      <c r="H1491" s="49">
        <v>0</v>
      </c>
      <c r="I1491" s="50">
        <v>0</v>
      </c>
      <c r="J1491" s="51">
        <v>0</v>
      </c>
      <c r="K1491" s="52">
        <v>0</v>
      </c>
      <c r="L1491" s="52" t="s">
        <v>367</v>
      </c>
      <c r="M1491" s="52">
        <v>0</v>
      </c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</row>
    <row r="1492" spans="1:71" ht="12">
      <c r="A1492" s="34">
        <v>0</v>
      </c>
      <c r="B1492" s="74">
        <v>0</v>
      </c>
      <c r="C1492" s="75">
        <v>0</v>
      </c>
      <c r="D1492" s="34">
        <v>0</v>
      </c>
      <c r="E1492" s="35">
        <v>0</v>
      </c>
      <c r="F1492" s="70" t="s">
        <v>367</v>
      </c>
      <c r="H1492" s="49">
        <v>0</v>
      </c>
      <c r="I1492" s="50">
        <v>0</v>
      </c>
      <c r="J1492" s="51">
        <v>0</v>
      </c>
      <c r="K1492" s="52">
        <v>0</v>
      </c>
      <c r="L1492" s="52" t="s">
        <v>367</v>
      </c>
      <c r="M1492" s="52">
        <v>0</v>
      </c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</row>
    <row r="1493" spans="1:71" ht="12">
      <c r="A1493" s="34">
        <v>0</v>
      </c>
      <c r="B1493" s="74">
        <v>0</v>
      </c>
      <c r="C1493" s="75">
        <v>0</v>
      </c>
      <c r="D1493" s="34">
        <v>0</v>
      </c>
      <c r="E1493" s="35">
        <v>0</v>
      </c>
      <c r="F1493" s="70" t="s">
        <v>367</v>
      </c>
      <c r="H1493" s="49">
        <v>0</v>
      </c>
      <c r="I1493" s="50">
        <v>0</v>
      </c>
      <c r="J1493" s="51">
        <v>0</v>
      </c>
      <c r="K1493" s="52">
        <v>0</v>
      </c>
      <c r="L1493" s="52" t="s">
        <v>367</v>
      </c>
      <c r="M1493" s="52">
        <v>0</v>
      </c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</row>
    <row r="1494" spans="1:71" ht="12">
      <c r="A1494" s="34">
        <v>0</v>
      </c>
      <c r="B1494" s="74">
        <v>0</v>
      </c>
      <c r="C1494" s="75">
        <v>0</v>
      </c>
      <c r="D1494" s="34">
        <v>0</v>
      </c>
      <c r="E1494" s="35">
        <v>0</v>
      </c>
      <c r="F1494" s="70" t="s">
        <v>367</v>
      </c>
      <c r="H1494" s="49">
        <v>0</v>
      </c>
      <c r="I1494" s="50">
        <v>0</v>
      </c>
      <c r="J1494" s="51">
        <v>0</v>
      </c>
      <c r="K1494" s="52">
        <v>0</v>
      </c>
      <c r="L1494" s="52" t="s">
        <v>367</v>
      </c>
      <c r="M1494" s="52">
        <v>0</v>
      </c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</row>
    <row r="1495" spans="1:71" ht="12">
      <c r="A1495" s="34">
        <v>0</v>
      </c>
      <c r="B1495" s="74">
        <v>0</v>
      </c>
      <c r="C1495" s="75">
        <v>0</v>
      </c>
      <c r="D1495" s="34">
        <v>0</v>
      </c>
      <c r="E1495" s="35">
        <v>0</v>
      </c>
      <c r="F1495" s="70" t="s">
        <v>367</v>
      </c>
      <c r="H1495" s="49">
        <v>0</v>
      </c>
      <c r="I1495" s="50">
        <v>0</v>
      </c>
      <c r="J1495" s="51">
        <v>0</v>
      </c>
      <c r="K1495" s="52">
        <v>0</v>
      </c>
      <c r="L1495" s="52" t="s">
        <v>367</v>
      </c>
      <c r="M1495" s="52">
        <v>0</v>
      </c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</row>
    <row r="1496" spans="1:71" ht="12">
      <c r="A1496" s="34">
        <v>0</v>
      </c>
      <c r="B1496" s="74">
        <v>0</v>
      </c>
      <c r="C1496" s="75">
        <v>0</v>
      </c>
      <c r="D1496" s="34">
        <v>0</v>
      </c>
      <c r="E1496" s="35">
        <v>0</v>
      </c>
      <c r="F1496" s="70" t="s">
        <v>367</v>
      </c>
      <c r="H1496" s="49">
        <v>0</v>
      </c>
      <c r="I1496" s="50">
        <v>0</v>
      </c>
      <c r="J1496" s="51">
        <v>0</v>
      </c>
      <c r="K1496" s="52">
        <v>0</v>
      </c>
      <c r="L1496" s="52" t="s">
        <v>367</v>
      </c>
      <c r="M1496" s="52">
        <v>0</v>
      </c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</row>
    <row r="1497" spans="1:71" ht="12">
      <c r="A1497" s="34">
        <v>0</v>
      </c>
      <c r="B1497" s="74">
        <v>0</v>
      </c>
      <c r="C1497" s="75">
        <v>0</v>
      </c>
      <c r="D1497" s="34">
        <v>0</v>
      </c>
      <c r="E1497" s="35">
        <v>0</v>
      </c>
      <c r="F1497" s="70" t="s">
        <v>367</v>
      </c>
      <c r="H1497" s="49">
        <v>0</v>
      </c>
      <c r="I1497" s="50">
        <v>0</v>
      </c>
      <c r="J1497" s="51">
        <v>0</v>
      </c>
      <c r="K1497" s="52">
        <v>0</v>
      </c>
      <c r="L1497" s="52" t="s">
        <v>367</v>
      </c>
      <c r="M1497" s="52">
        <v>0</v>
      </c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</row>
    <row r="1498" spans="1:71" ht="12">
      <c r="A1498" s="34">
        <v>0</v>
      </c>
      <c r="B1498" s="74">
        <v>0</v>
      </c>
      <c r="C1498" s="75">
        <v>0</v>
      </c>
      <c r="D1498" s="34">
        <v>0</v>
      </c>
      <c r="E1498" s="35">
        <v>0</v>
      </c>
      <c r="F1498" s="70" t="s">
        <v>367</v>
      </c>
      <c r="H1498" s="49">
        <v>0</v>
      </c>
      <c r="I1498" s="50">
        <v>0</v>
      </c>
      <c r="J1498" s="51">
        <v>0</v>
      </c>
      <c r="K1498" s="52">
        <v>0</v>
      </c>
      <c r="L1498" s="52" t="s">
        <v>367</v>
      </c>
      <c r="M1498" s="52">
        <v>0</v>
      </c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</row>
    <row r="1499" spans="1:71" ht="12">
      <c r="A1499" s="34">
        <v>0</v>
      </c>
      <c r="B1499" s="74">
        <v>0</v>
      </c>
      <c r="C1499" s="75">
        <v>0</v>
      </c>
      <c r="D1499" s="34">
        <v>0</v>
      </c>
      <c r="E1499" s="35">
        <v>0</v>
      </c>
      <c r="F1499" s="70" t="s">
        <v>367</v>
      </c>
      <c r="H1499" s="49">
        <v>0</v>
      </c>
      <c r="I1499" s="50">
        <v>0</v>
      </c>
      <c r="J1499" s="51">
        <v>0</v>
      </c>
      <c r="K1499" s="52">
        <v>0</v>
      </c>
      <c r="L1499" s="52" t="s">
        <v>367</v>
      </c>
      <c r="M1499" s="52">
        <v>0</v>
      </c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</row>
    <row r="1500" spans="1:71" ht="12">
      <c r="A1500" s="34">
        <v>0</v>
      </c>
      <c r="B1500" s="74">
        <v>0</v>
      </c>
      <c r="C1500" s="75">
        <v>0</v>
      </c>
      <c r="D1500" s="34">
        <v>0</v>
      </c>
      <c r="E1500" s="35">
        <v>0</v>
      </c>
      <c r="F1500" s="70" t="s">
        <v>367</v>
      </c>
      <c r="H1500" s="49">
        <v>0</v>
      </c>
      <c r="I1500" s="50">
        <v>0</v>
      </c>
      <c r="J1500" s="51">
        <v>0</v>
      </c>
      <c r="K1500" s="52">
        <v>0</v>
      </c>
      <c r="L1500" s="52" t="s">
        <v>367</v>
      </c>
      <c r="M1500" s="52">
        <v>0</v>
      </c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</row>
    <row r="1501" spans="1:71" ht="12"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</row>
    <row r="1502" spans="1:71" ht="12"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</row>
    <row r="1503" spans="1:71" ht="12"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</row>
    <row r="1504" spans="1:71" ht="12"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</row>
    <row r="1505" spans="15:71" ht="12"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</row>
    <row r="1506" spans="15:71" ht="12"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</row>
    <row r="1507" spans="15:71" ht="12"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</row>
    <row r="1508" spans="15:71" ht="12"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</row>
    <row r="1509" spans="15:71" ht="12"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</row>
    <row r="1510" spans="15:71" ht="12"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</row>
    <row r="1511" spans="15:71" ht="12"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</row>
    <row r="1512" spans="15:71" ht="12"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</row>
    <row r="1513" spans="15:71" ht="12"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</row>
    <row r="1514" spans="15:71" ht="12"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</row>
    <row r="1515" spans="15:71" ht="12"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</row>
    <row r="1516" spans="15:71" ht="12"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</row>
    <row r="1517" spans="15:71" ht="12"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</row>
    <row r="1518" spans="15:71" ht="12"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</row>
    <row r="1519" spans="15:71" ht="12"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</row>
    <row r="1520" spans="15:71" ht="12"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</row>
    <row r="1521" spans="15:71" ht="12"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</row>
    <row r="1522" spans="15:71" ht="12"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</row>
    <row r="1523" spans="15:71" ht="12"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</row>
    <row r="1524" spans="15:71" ht="12"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</row>
    <row r="1525" spans="15:71" ht="12"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</row>
    <row r="1526" spans="15:71" ht="12"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</row>
    <row r="1527" spans="15:71" ht="12"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</row>
    <row r="1528" spans="15:71" ht="12"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</row>
    <row r="1529" spans="15:71" ht="12"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</row>
    <row r="1530" spans="15:71" ht="12"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</row>
    <row r="1531" spans="15:71" ht="12"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</row>
    <row r="1532" spans="15:71" ht="12"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</row>
    <row r="1533" spans="15:71" ht="12"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</row>
    <row r="1534" spans="15:71" ht="12"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</row>
    <row r="1535" spans="15:71" ht="12"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</row>
    <row r="1536" spans="15:71" ht="12"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</row>
    <row r="1537" spans="15:71" ht="12"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</row>
    <row r="1538" spans="15:71" ht="12"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</row>
    <row r="1539" spans="15:71" ht="12"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</row>
    <row r="1540" spans="15:71" ht="12"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</row>
    <row r="1541" spans="15:71" ht="12"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</row>
    <row r="1542" spans="15:71" ht="12"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</row>
    <row r="1543" spans="15:71" ht="12"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</row>
    <row r="1544" spans="15:71" ht="12"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</row>
    <row r="1545" spans="15:71" ht="12"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</row>
    <row r="1546" spans="15:71" ht="12"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</row>
    <row r="1547" spans="15:71" ht="12"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</row>
    <row r="1548" spans="15:71" ht="12"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</row>
    <row r="1549" spans="15:71" ht="12"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</row>
    <row r="1550" spans="15:71" ht="12"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</row>
    <row r="1551" spans="15:71" ht="12"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</row>
    <row r="1552" spans="15:71" ht="12"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</row>
    <row r="1553" spans="15:71" ht="12"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</row>
    <row r="1554" spans="15:71" ht="12"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</row>
    <row r="1555" spans="15:71" ht="12"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</row>
    <row r="1556" spans="15:71" ht="12"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</row>
    <row r="1557" spans="15:71" ht="12"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</row>
    <row r="1558" spans="15:71" ht="12"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</row>
    <row r="1559" spans="15:71" ht="12"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</row>
    <row r="1560" spans="15:71" ht="12"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</row>
    <row r="1561" spans="15:71" ht="12"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</row>
    <row r="1562" spans="15:71" ht="12"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</row>
    <row r="1563" spans="15:71" ht="12"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</row>
    <row r="1564" spans="15:71" ht="12"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</row>
    <row r="1565" spans="15:71" ht="12"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</row>
    <row r="1566" spans="15:71" ht="12"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</row>
    <row r="1567" spans="15:71" ht="12"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</row>
    <row r="1568" spans="15:71" ht="12"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</row>
    <row r="1569" spans="15:71" ht="12"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</row>
    <row r="1570" spans="15:71" ht="12"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</row>
    <row r="1571" spans="15:71" ht="12"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</row>
    <row r="1572" spans="15:71" ht="12"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</row>
    <row r="1573" spans="15:71" ht="12"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</row>
    <row r="1574" spans="15:71" ht="12"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</row>
    <row r="1575" spans="15:71" ht="12"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</row>
    <row r="1576" spans="15:71" ht="12"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</row>
    <row r="1577" spans="15:71" ht="12"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</row>
    <row r="1578" spans="15:71" ht="12"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</row>
    <row r="1579" spans="15:71" ht="12"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</row>
    <row r="1580" spans="15:71" ht="12"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</row>
    <row r="1581" spans="15:71" ht="12"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</row>
    <row r="1582" spans="15:71" ht="12"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</row>
    <row r="1583" spans="15:71" ht="12"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</row>
    <row r="1584" spans="15:71" ht="12"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</row>
    <row r="1585" spans="15:71" ht="12"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</row>
    <row r="1586" spans="15:71" ht="12"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</row>
    <row r="1587" spans="15:71" ht="12"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</row>
    <row r="1588" spans="15:71" ht="12"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</row>
    <row r="1589" spans="15:71" ht="12"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</row>
    <row r="1590" spans="15:71" ht="12"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</row>
    <row r="1591" spans="15:71" ht="12"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</row>
    <row r="1592" spans="15:71" ht="12"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</row>
    <row r="1593" spans="15:71" ht="12"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</row>
    <row r="1594" spans="15:71" ht="12"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</row>
    <row r="1595" spans="15:71" ht="12"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</row>
    <row r="1596" spans="15:71" ht="12"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</row>
    <row r="1597" spans="15:71" ht="12"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</row>
    <row r="1598" spans="15:71" ht="12"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</row>
    <row r="1599" spans="15:71" ht="12"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</row>
    <row r="1600" spans="15:71" ht="12"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</row>
    <row r="1601" spans="15:71" ht="12"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</row>
    <row r="1602" spans="15:71" ht="12"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</row>
    <row r="1603" spans="15:71" ht="12"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</row>
    <row r="1604" spans="15:71" ht="12"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</row>
    <row r="1605" spans="15:71" ht="12"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</row>
    <row r="1606" spans="15:71" ht="12"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</row>
    <row r="1607" spans="15:71" ht="12"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</row>
    <row r="1608" spans="15:71" ht="12"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</row>
    <row r="1609" spans="15:71" ht="12"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</row>
    <row r="1610" spans="15:71" ht="12"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</row>
    <row r="1611" spans="15:71" ht="12"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</row>
    <row r="1612" spans="15:71" ht="12"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</row>
  </sheetData>
  <sheetProtection selectLockedCells="1" sort="0" autoFilter="0"/>
  <autoFilter ref="B1:E1500"/>
  <sortState ref="AP1:AQ42">
    <sortCondition ref="AP11"/>
  </sortState>
  <phoneticPr fontId="8" type="noConversion"/>
  <conditionalFormatting sqref="B2:B555">
    <cfRule type="duplicateValues" dxfId="2" priority="2"/>
  </conditionalFormatting>
  <dataValidations count="1">
    <dataValidation type="list" allowBlank="1" showInputMessage="1" showErrorMessage="1" errorTitle="ERRO" error="Introduza uma sigla correcta. Consulte o separador &quot;Clubes&quot;." sqref="C1048572:C1048576">
      <formula1>#REF!</formula1>
    </dataValidation>
  </dataValidations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D1599"/>
  <sheetViews>
    <sheetView workbookViewId="0">
      <selection activeCell="N22" sqref="N22"/>
    </sheetView>
  </sheetViews>
  <sheetFormatPr baseColWidth="10" defaultRowHeight="15" x14ac:dyDescent="0"/>
  <cols>
    <col min="1" max="1" width="10.83203125" style="89" customWidth="1"/>
    <col min="2" max="2" width="61.1640625" style="27" customWidth="1"/>
    <col min="3" max="3" width="10.83203125" style="38"/>
    <col min="4" max="4" width="13.6640625" style="30" customWidth="1"/>
    <col min="5" max="6" width="10.83203125" style="27"/>
    <col min="7" max="7" width="60.6640625" style="27" customWidth="1"/>
    <col min="8" max="16384" width="10.83203125" style="27"/>
  </cols>
  <sheetData>
    <row r="1" spans="1:4" ht="20" customHeight="1">
      <c r="A1" s="85" t="s">
        <v>96</v>
      </c>
      <c r="B1" s="36" t="s">
        <v>9</v>
      </c>
      <c r="D1" s="29" t="s">
        <v>11</v>
      </c>
    </row>
    <row r="2" spans="1:4" ht="15" customHeight="1">
      <c r="A2" s="86" t="s">
        <v>100</v>
      </c>
      <c r="B2" s="92" t="s">
        <v>109</v>
      </c>
      <c r="D2" s="31" t="s">
        <v>27</v>
      </c>
    </row>
    <row r="3" spans="1:4" ht="15" customHeight="1">
      <c r="A3" s="86" t="s">
        <v>202</v>
      </c>
      <c r="B3" s="92" t="s">
        <v>207</v>
      </c>
      <c r="D3" s="31" t="s">
        <v>12</v>
      </c>
    </row>
    <row r="4" spans="1:4" ht="15" customHeight="1">
      <c r="A4" s="86" t="s">
        <v>261</v>
      </c>
      <c r="B4" s="92" t="s">
        <v>262</v>
      </c>
      <c r="D4" s="31" t="s">
        <v>13</v>
      </c>
    </row>
    <row r="5" spans="1:4" ht="15" customHeight="1">
      <c r="A5" s="86" t="s">
        <v>231</v>
      </c>
      <c r="B5" s="92" t="s">
        <v>232</v>
      </c>
      <c r="D5" s="31" t="s">
        <v>14</v>
      </c>
    </row>
    <row r="6" spans="1:4" ht="15" customHeight="1">
      <c r="A6" s="86" t="s">
        <v>148</v>
      </c>
      <c r="B6" s="92" t="s">
        <v>149</v>
      </c>
      <c r="D6" s="31" t="s">
        <v>15</v>
      </c>
    </row>
    <row r="7" spans="1:4" ht="15" customHeight="1">
      <c r="A7" s="86" t="s">
        <v>101</v>
      </c>
      <c r="B7" s="92" t="s">
        <v>110</v>
      </c>
      <c r="D7" s="31" t="s">
        <v>16</v>
      </c>
    </row>
    <row r="8" spans="1:4" ht="15" customHeight="1">
      <c r="A8" s="86" t="s">
        <v>103</v>
      </c>
      <c r="B8" s="92" t="s">
        <v>111</v>
      </c>
      <c r="D8" s="31" t="s">
        <v>17</v>
      </c>
    </row>
    <row r="9" spans="1:4" ht="15" customHeight="1">
      <c r="A9" s="87" t="s">
        <v>169</v>
      </c>
      <c r="B9" s="93" t="s">
        <v>170</v>
      </c>
      <c r="D9" s="31" t="s">
        <v>18</v>
      </c>
    </row>
    <row r="10" spans="1:4" ht="15" customHeight="1">
      <c r="A10" s="87" t="s">
        <v>150</v>
      </c>
      <c r="B10" s="93" t="s">
        <v>171</v>
      </c>
      <c r="D10" s="31" t="s">
        <v>19</v>
      </c>
    </row>
    <row r="11" spans="1:4" ht="15" customHeight="1">
      <c r="A11" s="86" t="s">
        <v>124</v>
      </c>
      <c r="B11" s="92" t="s">
        <v>151</v>
      </c>
      <c r="D11" s="31" t="s">
        <v>20</v>
      </c>
    </row>
    <row r="12" spans="1:4" ht="15" customHeight="1">
      <c r="A12" s="86" t="s">
        <v>172</v>
      </c>
      <c r="B12" s="92" t="s">
        <v>173</v>
      </c>
      <c r="D12" s="31" t="s">
        <v>21</v>
      </c>
    </row>
    <row r="13" spans="1:4" ht="15" customHeight="1">
      <c r="A13" s="86" t="s">
        <v>152</v>
      </c>
      <c r="B13" s="92" t="s">
        <v>112</v>
      </c>
      <c r="D13" s="31" t="s">
        <v>22</v>
      </c>
    </row>
    <row r="14" spans="1:4" ht="15" customHeight="1">
      <c r="A14" s="86" t="s">
        <v>126</v>
      </c>
      <c r="B14" s="92" t="s">
        <v>133</v>
      </c>
      <c r="D14" s="31" t="s">
        <v>23</v>
      </c>
    </row>
    <row r="15" spans="1:4" ht="15" customHeight="1">
      <c r="A15" s="86" t="s">
        <v>129</v>
      </c>
      <c r="B15" s="92" t="s">
        <v>134</v>
      </c>
      <c r="D15" s="31" t="s">
        <v>24</v>
      </c>
    </row>
    <row r="16" spans="1:4" ht="15" customHeight="1">
      <c r="A16" s="86" t="s">
        <v>127</v>
      </c>
      <c r="B16" s="92" t="s">
        <v>135</v>
      </c>
      <c r="D16" s="31" t="s">
        <v>25</v>
      </c>
    </row>
    <row r="17" spans="1:4" ht="15" customHeight="1">
      <c r="A17" s="86" t="s">
        <v>208</v>
      </c>
      <c r="B17" s="92" t="s">
        <v>209</v>
      </c>
      <c r="D17" s="31" t="s">
        <v>26</v>
      </c>
    </row>
    <row r="18" spans="1:4" ht="15" customHeight="1">
      <c r="A18" s="87" t="s">
        <v>174</v>
      </c>
      <c r="B18" s="93" t="s">
        <v>175</v>
      </c>
      <c r="D18" s="31"/>
    </row>
    <row r="19" spans="1:4" ht="15" customHeight="1">
      <c r="A19" s="87" t="s">
        <v>176</v>
      </c>
      <c r="B19" s="93" t="s">
        <v>177</v>
      </c>
      <c r="D19" s="31" t="s">
        <v>29</v>
      </c>
    </row>
    <row r="20" spans="1:4" ht="15" customHeight="1">
      <c r="A20" s="87" t="s">
        <v>182</v>
      </c>
      <c r="B20" s="93" t="s">
        <v>183</v>
      </c>
      <c r="D20" s="31" t="s">
        <v>30</v>
      </c>
    </row>
    <row r="21" spans="1:4" ht="15" customHeight="1">
      <c r="A21" s="87" t="s">
        <v>263</v>
      </c>
      <c r="B21" s="93" t="s">
        <v>264</v>
      </c>
      <c r="D21" s="31" t="s">
        <v>31</v>
      </c>
    </row>
    <row r="22" spans="1:4" ht="15" customHeight="1">
      <c r="A22" s="86" t="s">
        <v>263</v>
      </c>
      <c r="B22" s="92" t="s">
        <v>265</v>
      </c>
      <c r="D22" s="31" t="s">
        <v>32</v>
      </c>
    </row>
    <row r="23" spans="1:4" ht="15" customHeight="1">
      <c r="A23" s="86" t="s">
        <v>131</v>
      </c>
      <c r="B23" s="92" t="s">
        <v>136</v>
      </c>
      <c r="D23" s="31" t="s">
        <v>33</v>
      </c>
    </row>
    <row r="24" spans="1:4" ht="15" customHeight="1">
      <c r="A24" s="86" t="s">
        <v>184</v>
      </c>
      <c r="B24" s="92" t="s">
        <v>185</v>
      </c>
      <c r="D24" s="31" t="s">
        <v>34</v>
      </c>
    </row>
    <row r="25" spans="1:4" ht="15" customHeight="1">
      <c r="A25" s="86" t="s">
        <v>266</v>
      </c>
      <c r="B25" s="92" t="s">
        <v>267</v>
      </c>
      <c r="D25" s="31" t="s">
        <v>35</v>
      </c>
    </row>
    <row r="26" spans="1:4" ht="15" customHeight="1">
      <c r="A26" s="86" t="s">
        <v>181</v>
      </c>
      <c r="B26" s="92" t="s">
        <v>186</v>
      </c>
      <c r="D26" s="31" t="s">
        <v>28</v>
      </c>
    </row>
    <row r="27" spans="1:4" ht="15" customHeight="1">
      <c r="A27" s="87" t="s">
        <v>268</v>
      </c>
      <c r="B27" s="93" t="s">
        <v>269</v>
      </c>
      <c r="D27" s="31" t="s">
        <v>36</v>
      </c>
    </row>
    <row r="28" spans="1:4" ht="15" customHeight="1">
      <c r="A28" s="86" t="s">
        <v>104</v>
      </c>
      <c r="B28" s="92" t="s">
        <v>113</v>
      </c>
      <c r="D28" s="31" t="s">
        <v>37</v>
      </c>
    </row>
    <row r="29" spans="1:4" ht="15" customHeight="1">
      <c r="A29" s="86" t="s">
        <v>153</v>
      </c>
      <c r="B29" s="92" t="s">
        <v>154</v>
      </c>
      <c r="D29" s="31" t="s">
        <v>38</v>
      </c>
    </row>
    <row r="30" spans="1:4" ht="15" customHeight="1">
      <c r="A30" s="86" t="s">
        <v>155</v>
      </c>
      <c r="B30" s="92" t="s">
        <v>210</v>
      </c>
      <c r="D30" s="31" t="s">
        <v>39</v>
      </c>
    </row>
    <row r="31" spans="1:4" ht="15" customHeight="1">
      <c r="A31" s="86" t="s">
        <v>130</v>
      </c>
      <c r="B31" s="92" t="s">
        <v>137</v>
      </c>
      <c r="D31" s="31" t="s">
        <v>40</v>
      </c>
    </row>
    <row r="32" spans="1:4" ht="15" customHeight="1">
      <c r="A32" s="86" t="s">
        <v>178</v>
      </c>
      <c r="B32" s="92" t="s">
        <v>179</v>
      </c>
      <c r="D32" s="31" t="s">
        <v>41</v>
      </c>
    </row>
    <row r="33" spans="1:4" ht="15" customHeight="1">
      <c r="A33" s="86" t="s">
        <v>162</v>
      </c>
      <c r="B33" s="92" t="s">
        <v>163</v>
      </c>
      <c r="D33" s="31" t="s">
        <v>42</v>
      </c>
    </row>
    <row r="34" spans="1:4" ht="15" customHeight="1">
      <c r="A34" s="86" t="s">
        <v>125</v>
      </c>
      <c r="B34" s="92" t="s">
        <v>138</v>
      </c>
      <c r="D34" s="31" t="s">
        <v>43</v>
      </c>
    </row>
    <row r="35" spans="1:4" ht="15" customHeight="1">
      <c r="A35" s="86" t="s">
        <v>128</v>
      </c>
      <c r="B35" s="92" t="s">
        <v>139</v>
      </c>
      <c r="D35" s="31" t="s">
        <v>44</v>
      </c>
    </row>
    <row r="36" spans="1:4" ht="15" customHeight="1">
      <c r="A36" s="86" t="s">
        <v>122</v>
      </c>
      <c r="B36" s="92" t="s">
        <v>140</v>
      </c>
      <c r="D36" s="31"/>
    </row>
    <row r="37" spans="1:4" ht="15" customHeight="1">
      <c r="A37" s="86" t="s">
        <v>270</v>
      </c>
      <c r="B37" s="92" t="s">
        <v>271</v>
      </c>
      <c r="D37" s="31" t="s">
        <v>45</v>
      </c>
    </row>
    <row r="38" spans="1:4" ht="15" customHeight="1">
      <c r="A38" s="86" t="s">
        <v>105</v>
      </c>
      <c r="B38" s="92" t="s">
        <v>114</v>
      </c>
      <c r="D38" s="31" t="s">
        <v>46</v>
      </c>
    </row>
    <row r="39" spans="1:4" ht="15" customHeight="1">
      <c r="A39" s="86" t="s">
        <v>211</v>
      </c>
      <c r="B39" s="92" t="s">
        <v>212</v>
      </c>
      <c r="D39" s="31" t="s">
        <v>47</v>
      </c>
    </row>
    <row r="40" spans="1:4" ht="15" customHeight="1">
      <c r="A40" s="86" t="s">
        <v>272</v>
      </c>
      <c r="B40" s="92" t="s">
        <v>189</v>
      </c>
      <c r="D40" s="31" t="s">
        <v>48</v>
      </c>
    </row>
    <row r="41" spans="1:4" ht="15" customHeight="1">
      <c r="A41" s="87" t="s">
        <v>106</v>
      </c>
      <c r="B41" s="93" t="s">
        <v>115</v>
      </c>
      <c r="D41" s="31" t="s">
        <v>49</v>
      </c>
    </row>
    <row r="42" spans="1:4" ht="15" customHeight="1">
      <c r="A42" s="87" t="s">
        <v>273</v>
      </c>
      <c r="B42" s="93" t="s">
        <v>274</v>
      </c>
      <c r="D42" s="31"/>
    </row>
    <row r="43" spans="1:4" ht="15" customHeight="1">
      <c r="A43" s="87" t="s">
        <v>118</v>
      </c>
      <c r="B43" s="93" t="s">
        <v>141</v>
      </c>
      <c r="D43" s="31" t="s">
        <v>92</v>
      </c>
    </row>
    <row r="44" spans="1:4" ht="15" customHeight="1">
      <c r="A44" s="87" t="s">
        <v>190</v>
      </c>
      <c r="B44" s="93" t="s">
        <v>191</v>
      </c>
      <c r="D44" s="31" t="s">
        <v>93</v>
      </c>
    </row>
    <row r="45" spans="1:4" ht="15" customHeight="1">
      <c r="A45" s="86" t="s">
        <v>213</v>
      </c>
      <c r="B45" s="92" t="s">
        <v>214</v>
      </c>
      <c r="D45" s="31" t="s">
        <v>94</v>
      </c>
    </row>
    <row r="46" spans="1:4" ht="15" customHeight="1">
      <c r="A46" s="86" t="s">
        <v>97</v>
      </c>
      <c r="B46" s="92" t="s">
        <v>116</v>
      </c>
      <c r="D46" s="31" t="s">
        <v>95</v>
      </c>
    </row>
    <row r="47" spans="1:4" ht="15" customHeight="1">
      <c r="A47" s="88" t="s">
        <v>123</v>
      </c>
      <c r="B47" s="91" t="s">
        <v>156</v>
      </c>
      <c r="D47" s="31"/>
    </row>
    <row r="48" spans="1:4" ht="15" customHeight="1">
      <c r="A48" s="88" t="s">
        <v>121</v>
      </c>
      <c r="B48" s="91" t="s">
        <v>157</v>
      </c>
      <c r="D48" s="31" t="s">
        <v>50</v>
      </c>
    </row>
    <row r="49" spans="1:4" ht="15" customHeight="1">
      <c r="A49" s="88" t="s">
        <v>158</v>
      </c>
      <c r="B49" s="91" t="s">
        <v>159</v>
      </c>
      <c r="D49" s="31" t="s">
        <v>51</v>
      </c>
    </row>
    <row r="50" spans="1:4" ht="15" customHeight="1">
      <c r="A50" s="88" t="s">
        <v>192</v>
      </c>
      <c r="B50" s="91" t="s">
        <v>193</v>
      </c>
      <c r="D50" s="31" t="s">
        <v>52</v>
      </c>
    </row>
    <row r="51" spans="1:4" ht="15" customHeight="1">
      <c r="A51" s="88" t="s">
        <v>187</v>
      </c>
      <c r="B51" s="91" t="s">
        <v>188</v>
      </c>
      <c r="D51" s="31" t="s">
        <v>53</v>
      </c>
    </row>
    <row r="52" spans="1:4" ht="15" customHeight="1">
      <c r="A52" s="88" t="s">
        <v>275</v>
      </c>
      <c r="B52" s="91" t="s">
        <v>276</v>
      </c>
      <c r="D52" s="31" t="s">
        <v>54</v>
      </c>
    </row>
    <row r="53" spans="1:4" ht="15" customHeight="1">
      <c r="A53" s="88" t="s">
        <v>160</v>
      </c>
      <c r="B53" s="91" t="s">
        <v>142</v>
      </c>
      <c r="D53" s="31" t="s">
        <v>55</v>
      </c>
    </row>
    <row r="54" spans="1:4" ht="15" customHeight="1">
      <c r="A54" s="88" t="s">
        <v>164</v>
      </c>
      <c r="B54" s="91" t="s">
        <v>165</v>
      </c>
      <c r="D54" s="31" t="s">
        <v>56</v>
      </c>
    </row>
    <row r="55" spans="1:4" ht="15" customHeight="1">
      <c r="A55" s="88" t="s">
        <v>166</v>
      </c>
      <c r="B55" s="91" t="s">
        <v>167</v>
      </c>
      <c r="D55" s="31"/>
    </row>
    <row r="56" spans="1:4" ht="15" customHeight="1">
      <c r="A56" s="88" t="s">
        <v>194</v>
      </c>
      <c r="B56" s="91" t="s">
        <v>195</v>
      </c>
      <c r="D56" s="31" t="s">
        <v>59</v>
      </c>
    </row>
    <row r="57" spans="1:4" ht="15" customHeight="1">
      <c r="D57" s="31" t="s">
        <v>57</v>
      </c>
    </row>
    <row r="58" spans="1:4" ht="15" customHeight="1">
      <c r="D58" s="31" t="s">
        <v>58</v>
      </c>
    </row>
    <row r="59" spans="1:4" ht="15" customHeight="1">
      <c r="D59" s="31" t="s">
        <v>61</v>
      </c>
    </row>
    <row r="60" spans="1:4" ht="15" customHeight="1">
      <c r="D60" s="31" t="s">
        <v>60</v>
      </c>
    </row>
    <row r="61" spans="1:4" ht="15" customHeight="1">
      <c r="D61" s="31" t="s">
        <v>62</v>
      </c>
    </row>
    <row r="62" spans="1:4" ht="15" customHeight="1">
      <c r="D62" s="31" t="s">
        <v>67</v>
      </c>
    </row>
    <row r="63" spans="1:4" ht="15" customHeight="1">
      <c r="D63" s="31" t="s">
        <v>68</v>
      </c>
    </row>
    <row r="64" spans="1:4" ht="15" customHeight="1">
      <c r="D64" s="31" t="s">
        <v>63</v>
      </c>
    </row>
    <row r="65" spans="4:4" ht="15" customHeight="1">
      <c r="D65" s="31" t="s">
        <v>64</v>
      </c>
    </row>
    <row r="66" spans="4:4" ht="15" customHeight="1">
      <c r="D66" s="31" t="s">
        <v>65</v>
      </c>
    </row>
    <row r="67" spans="4:4" ht="15" customHeight="1">
      <c r="D67" s="31" t="s">
        <v>66</v>
      </c>
    </row>
    <row r="68" spans="4:4" ht="15" customHeight="1">
      <c r="D68" s="31" t="s">
        <v>69</v>
      </c>
    </row>
    <row r="69" spans="4:4" ht="15" customHeight="1">
      <c r="D69" s="31" t="s">
        <v>70</v>
      </c>
    </row>
    <row r="70" spans="4:4" ht="15" customHeight="1">
      <c r="D70" s="31" t="s">
        <v>71</v>
      </c>
    </row>
    <row r="71" spans="4:4" ht="15" customHeight="1">
      <c r="D71" s="31" t="s">
        <v>72</v>
      </c>
    </row>
    <row r="72" spans="4:4" ht="15" customHeight="1">
      <c r="D72" s="31" t="s">
        <v>73</v>
      </c>
    </row>
    <row r="73" spans="4:4" ht="15" customHeight="1">
      <c r="D73" s="31" t="s">
        <v>74</v>
      </c>
    </row>
    <row r="74" spans="4:4" ht="15" customHeight="1">
      <c r="D74" s="31" t="s">
        <v>75</v>
      </c>
    </row>
    <row r="75" spans="4:4" ht="15" customHeight="1">
      <c r="D75" s="31" t="s">
        <v>76</v>
      </c>
    </row>
    <row r="76" spans="4:4" ht="15" customHeight="1">
      <c r="D76" s="31" t="s">
        <v>77</v>
      </c>
    </row>
    <row r="77" spans="4:4" ht="15" customHeight="1">
      <c r="D77" s="31" t="s">
        <v>78</v>
      </c>
    </row>
    <row r="78" spans="4:4" ht="15" customHeight="1">
      <c r="D78" s="31" t="s">
        <v>79</v>
      </c>
    </row>
    <row r="79" spans="4:4" ht="15" customHeight="1">
      <c r="D79" s="31"/>
    </row>
    <row r="80" spans="4:4" ht="15" customHeight="1">
      <c r="D80" s="31" t="s">
        <v>80</v>
      </c>
    </row>
    <row r="81" spans="1:4" ht="15" customHeight="1">
      <c r="D81" s="31" t="s">
        <v>81</v>
      </c>
    </row>
    <row r="82" spans="1:4" ht="15" customHeight="1">
      <c r="D82" s="31" t="s">
        <v>82</v>
      </c>
    </row>
    <row r="83" spans="1:4" ht="15" customHeight="1">
      <c r="D83" s="31" t="s">
        <v>83</v>
      </c>
    </row>
    <row r="84" spans="1:4" ht="15" customHeight="1">
      <c r="D84" s="31" t="s">
        <v>85</v>
      </c>
    </row>
    <row r="85" spans="1:4" ht="15" customHeight="1">
      <c r="D85" s="31" t="s">
        <v>84</v>
      </c>
    </row>
    <row r="86" spans="1:4" ht="15" customHeight="1">
      <c r="D86" s="31" t="s">
        <v>86</v>
      </c>
    </row>
    <row r="87" spans="1:4" ht="15" customHeight="1">
      <c r="D87" s="31" t="s">
        <v>87</v>
      </c>
    </row>
    <row r="88" spans="1:4" ht="15" customHeight="1">
      <c r="D88" s="31" t="s">
        <v>88</v>
      </c>
    </row>
    <row r="89" spans="1:4" ht="15" customHeight="1">
      <c r="D89" s="31" t="s">
        <v>89</v>
      </c>
    </row>
    <row r="90" spans="1:4" ht="15" customHeight="1">
      <c r="D90" s="31" t="s">
        <v>90</v>
      </c>
    </row>
    <row r="91" spans="1:4" ht="15" customHeight="1">
      <c r="D91" s="31" t="s">
        <v>91</v>
      </c>
    </row>
    <row r="92" spans="1:4" ht="15" customHeight="1">
      <c r="D92" s="31"/>
    </row>
    <row r="93" spans="1:4" ht="15" customHeight="1"/>
    <row r="94" spans="1:4" s="14" customFormat="1">
      <c r="A94" s="89"/>
      <c r="C94" s="38"/>
      <c r="D94" s="30"/>
    </row>
    <row r="95" spans="1:4">
      <c r="B95" s="14"/>
    </row>
    <row r="96" spans="1:4" s="14" customFormat="1">
      <c r="A96" s="89"/>
      <c r="C96" s="38"/>
      <c r="D96" s="30"/>
    </row>
    <row r="97" spans="1:4" s="14" customFormat="1">
      <c r="A97" s="89"/>
      <c r="B97" s="27"/>
      <c r="C97" s="38"/>
      <c r="D97" s="30"/>
    </row>
    <row r="98" spans="1:4" s="14" customFormat="1">
      <c r="A98" s="89"/>
      <c r="B98" s="27"/>
      <c r="C98" s="38"/>
      <c r="D98" s="30"/>
    </row>
    <row r="100" spans="1:4">
      <c r="B100" s="14"/>
      <c r="C100" s="39"/>
      <c r="D100" s="14"/>
    </row>
    <row r="101" spans="1:4">
      <c r="B101" s="14"/>
    </row>
    <row r="102" spans="1:4" s="14" customFormat="1">
      <c r="A102" s="89"/>
      <c r="C102" s="39"/>
    </row>
    <row r="103" spans="1:4" s="14" customFormat="1">
      <c r="A103" s="89"/>
      <c r="C103" s="39"/>
    </row>
    <row r="104" spans="1:4" s="14" customFormat="1">
      <c r="A104" s="89"/>
      <c r="C104" s="39"/>
    </row>
    <row r="105" spans="1:4" s="14" customFormat="1">
      <c r="A105" s="89"/>
      <c r="C105" s="38"/>
      <c r="D105" s="30"/>
    </row>
    <row r="106" spans="1:4" s="14" customFormat="1">
      <c r="A106" s="89"/>
      <c r="C106" s="38"/>
      <c r="D106" s="30"/>
    </row>
    <row r="107" spans="1:4" s="14" customFormat="1">
      <c r="A107" s="89"/>
      <c r="B107" s="27"/>
      <c r="C107" s="38"/>
      <c r="D107" s="30"/>
    </row>
    <row r="108" spans="1:4" s="14" customFormat="1">
      <c r="A108" s="89"/>
      <c r="B108" s="27"/>
      <c r="C108" s="39"/>
    </row>
    <row r="109" spans="1:4">
      <c r="B109" s="14"/>
      <c r="C109" s="39"/>
      <c r="D109" s="14"/>
    </row>
    <row r="110" spans="1:4">
      <c r="B110" s="14"/>
      <c r="C110" s="39"/>
      <c r="D110" s="14"/>
    </row>
    <row r="111" spans="1:4" s="14" customFormat="1">
      <c r="A111" s="89"/>
      <c r="C111" s="39"/>
    </row>
    <row r="112" spans="1:4" s="14" customFormat="1">
      <c r="A112" s="89"/>
      <c r="C112" s="39"/>
    </row>
    <row r="113" spans="1:4" s="14" customFormat="1">
      <c r="A113" s="89"/>
      <c r="C113" s="39"/>
    </row>
    <row r="114" spans="1:4" s="14" customFormat="1">
      <c r="A114" s="89"/>
      <c r="C114" s="39"/>
    </row>
    <row r="115" spans="1:4" s="14" customFormat="1">
      <c r="A115" s="89"/>
      <c r="C115" s="38"/>
      <c r="D115" s="30"/>
    </row>
    <row r="116" spans="1:4" s="14" customFormat="1">
      <c r="A116" s="89"/>
      <c r="C116" s="38"/>
      <c r="D116" s="30"/>
    </row>
    <row r="117" spans="1:4" s="14" customFormat="1">
      <c r="A117" s="89"/>
      <c r="C117" s="39"/>
    </row>
    <row r="118" spans="1:4" s="14" customFormat="1">
      <c r="A118" s="89"/>
      <c r="C118" s="39"/>
    </row>
    <row r="119" spans="1:4" s="14" customFormat="1">
      <c r="A119" s="89"/>
      <c r="C119" s="39"/>
    </row>
    <row r="120" spans="1:4" s="14" customFormat="1">
      <c r="A120" s="89"/>
      <c r="C120" s="39"/>
    </row>
    <row r="121" spans="1:4" s="14" customFormat="1">
      <c r="A121" s="89"/>
      <c r="C121" s="39"/>
    </row>
    <row r="122" spans="1:4" s="14" customFormat="1">
      <c r="A122" s="89"/>
      <c r="C122" s="39"/>
    </row>
    <row r="123" spans="1:4" s="14" customFormat="1">
      <c r="A123" s="89"/>
      <c r="C123" s="39"/>
    </row>
    <row r="124" spans="1:4" s="14" customFormat="1">
      <c r="A124" s="89"/>
      <c r="C124" s="39"/>
    </row>
    <row r="125" spans="1:4" s="14" customFormat="1">
      <c r="A125" s="89"/>
      <c r="C125" s="39"/>
    </row>
    <row r="126" spans="1:4" s="14" customFormat="1">
      <c r="A126" s="89"/>
      <c r="C126" s="39"/>
    </row>
    <row r="127" spans="1:4" s="14" customFormat="1">
      <c r="A127" s="89"/>
      <c r="C127" s="39"/>
    </row>
    <row r="128" spans="1:4" s="14" customFormat="1">
      <c r="A128" s="89"/>
      <c r="C128" s="39"/>
    </row>
    <row r="129" spans="1:4" s="14" customFormat="1">
      <c r="A129" s="89"/>
      <c r="C129" s="39"/>
    </row>
    <row r="130" spans="1:4" s="14" customFormat="1">
      <c r="A130" s="89"/>
      <c r="C130" s="39"/>
    </row>
    <row r="131" spans="1:4" s="14" customFormat="1">
      <c r="A131" s="89"/>
      <c r="C131" s="39"/>
    </row>
    <row r="132" spans="1:4" s="14" customFormat="1">
      <c r="A132" s="89"/>
      <c r="C132" s="39"/>
    </row>
    <row r="133" spans="1:4" s="14" customFormat="1">
      <c r="A133" s="89"/>
      <c r="C133" s="39"/>
    </row>
    <row r="134" spans="1:4" s="14" customFormat="1">
      <c r="A134" s="89"/>
      <c r="C134" s="39"/>
    </row>
    <row r="135" spans="1:4" s="14" customFormat="1">
      <c r="A135" s="89"/>
      <c r="C135" s="39"/>
    </row>
    <row r="136" spans="1:4" s="14" customFormat="1">
      <c r="A136" s="89"/>
      <c r="C136" s="39"/>
    </row>
    <row r="137" spans="1:4" s="14" customFormat="1">
      <c r="A137" s="89"/>
      <c r="C137" s="39"/>
    </row>
    <row r="138" spans="1:4" s="14" customFormat="1">
      <c r="A138" s="89"/>
      <c r="C138" s="39"/>
    </row>
    <row r="139" spans="1:4" s="14" customFormat="1">
      <c r="A139" s="89"/>
      <c r="C139" s="39"/>
    </row>
    <row r="140" spans="1:4" s="14" customFormat="1">
      <c r="A140" s="89"/>
      <c r="C140" s="39"/>
    </row>
    <row r="141" spans="1:4" s="14" customFormat="1">
      <c r="A141" s="89"/>
      <c r="B141" s="27"/>
      <c r="C141" s="39"/>
    </row>
    <row r="142" spans="1:4" s="14" customFormat="1">
      <c r="A142" s="89"/>
      <c r="B142" s="27"/>
      <c r="C142" s="39"/>
    </row>
    <row r="143" spans="1:4">
      <c r="C143" s="39"/>
      <c r="D143" s="14"/>
    </row>
    <row r="144" spans="1:4">
      <c r="C144" s="39"/>
      <c r="D144" s="14"/>
    </row>
    <row r="145" spans="1:4">
      <c r="C145" s="39"/>
      <c r="D145" s="14"/>
    </row>
    <row r="146" spans="1:4">
      <c r="C146" s="39"/>
      <c r="D146" s="14"/>
    </row>
    <row r="147" spans="1:4">
      <c r="C147" s="39"/>
      <c r="D147" s="14"/>
    </row>
    <row r="148" spans="1:4">
      <c r="B148" s="14"/>
      <c r="C148" s="39"/>
      <c r="D148" s="14"/>
    </row>
    <row r="149" spans="1:4">
      <c r="B149" s="14"/>
    </row>
    <row r="150" spans="1:4" s="14" customFormat="1">
      <c r="A150" s="89"/>
      <c r="C150" s="38"/>
      <c r="D150" s="30"/>
    </row>
    <row r="151" spans="1:4" s="14" customFormat="1">
      <c r="A151" s="89"/>
      <c r="C151" s="38"/>
      <c r="D151" s="30"/>
    </row>
    <row r="152" spans="1:4" s="14" customFormat="1">
      <c r="A152" s="89"/>
      <c r="C152" s="38"/>
      <c r="D152" s="30"/>
    </row>
    <row r="153" spans="1:4" s="14" customFormat="1">
      <c r="A153" s="89"/>
      <c r="C153" s="38"/>
      <c r="D153" s="30"/>
    </row>
    <row r="154" spans="1:4" s="14" customFormat="1">
      <c r="A154" s="89"/>
      <c r="C154" s="38"/>
      <c r="D154" s="30"/>
    </row>
    <row r="155" spans="1:4" s="14" customFormat="1">
      <c r="A155" s="89"/>
      <c r="C155" s="38"/>
      <c r="D155" s="30"/>
    </row>
    <row r="156" spans="1:4" s="14" customFormat="1">
      <c r="A156" s="89"/>
      <c r="C156" s="39"/>
    </row>
    <row r="157" spans="1:4" s="14" customFormat="1">
      <c r="A157" s="89"/>
      <c r="C157" s="39"/>
    </row>
    <row r="158" spans="1:4" s="14" customFormat="1">
      <c r="A158" s="89"/>
      <c r="C158" s="39"/>
    </row>
    <row r="159" spans="1:4" s="14" customFormat="1">
      <c r="A159" s="89"/>
      <c r="C159" s="39"/>
    </row>
    <row r="160" spans="1:4" s="14" customFormat="1">
      <c r="A160" s="89"/>
      <c r="C160" s="39"/>
    </row>
    <row r="161" spans="1:3" s="14" customFormat="1">
      <c r="A161" s="89"/>
      <c r="C161" s="39"/>
    </row>
    <row r="162" spans="1:3" s="14" customFormat="1">
      <c r="A162" s="89"/>
      <c r="C162" s="39"/>
    </row>
    <row r="163" spans="1:3" s="14" customFormat="1">
      <c r="A163" s="89"/>
      <c r="C163" s="39"/>
    </row>
    <row r="164" spans="1:3" s="14" customFormat="1">
      <c r="A164" s="89"/>
      <c r="C164" s="39"/>
    </row>
    <row r="165" spans="1:3" s="14" customFormat="1">
      <c r="A165" s="89"/>
      <c r="C165" s="39"/>
    </row>
    <row r="166" spans="1:3" s="14" customFormat="1">
      <c r="A166" s="89"/>
      <c r="C166" s="39"/>
    </row>
    <row r="167" spans="1:3" s="14" customFormat="1">
      <c r="A167" s="89"/>
      <c r="C167" s="39"/>
    </row>
    <row r="168" spans="1:3" s="14" customFormat="1">
      <c r="A168" s="89"/>
      <c r="C168" s="39"/>
    </row>
    <row r="169" spans="1:3" s="14" customFormat="1">
      <c r="A169" s="89"/>
      <c r="C169" s="39"/>
    </row>
    <row r="170" spans="1:3" s="14" customFormat="1">
      <c r="A170" s="89"/>
      <c r="C170" s="39"/>
    </row>
    <row r="171" spans="1:3" s="14" customFormat="1">
      <c r="A171" s="89"/>
      <c r="C171" s="39"/>
    </row>
    <row r="172" spans="1:3" s="14" customFormat="1">
      <c r="A172" s="89"/>
      <c r="C172" s="39"/>
    </row>
    <row r="173" spans="1:3" s="14" customFormat="1">
      <c r="A173" s="89"/>
      <c r="C173" s="39"/>
    </row>
    <row r="174" spans="1:3" s="14" customFormat="1">
      <c r="A174" s="89"/>
      <c r="C174" s="39"/>
    </row>
    <row r="175" spans="1:3" s="14" customFormat="1">
      <c r="A175" s="89"/>
      <c r="C175" s="39"/>
    </row>
    <row r="176" spans="1:3" s="14" customFormat="1">
      <c r="A176" s="89"/>
      <c r="C176" s="39"/>
    </row>
    <row r="177" spans="1:3" s="14" customFormat="1">
      <c r="A177" s="89"/>
      <c r="C177" s="39"/>
    </row>
    <row r="178" spans="1:3" s="14" customFormat="1">
      <c r="A178" s="89"/>
      <c r="C178" s="39"/>
    </row>
    <row r="179" spans="1:3" s="14" customFormat="1">
      <c r="A179" s="89"/>
      <c r="C179" s="39"/>
    </row>
    <row r="180" spans="1:3" s="14" customFormat="1">
      <c r="A180" s="89"/>
      <c r="C180" s="39"/>
    </row>
    <row r="181" spans="1:3" s="14" customFormat="1">
      <c r="A181" s="89"/>
      <c r="C181" s="39"/>
    </row>
    <row r="182" spans="1:3" s="14" customFormat="1">
      <c r="A182" s="89"/>
      <c r="C182" s="39"/>
    </row>
    <row r="183" spans="1:3" s="14" customFormat="1">
      <c r="A183" s="89"/>
      <c r="C183" s="39"/>
    </row>
    <row r="184" spans="1:3" s="14" customFormat="1">
      <c r="A184" s="89"/>
      <c r="C184" s="39"/>
    </row>
    <row r="185" spans="1:3" s="14" customFormat="1">
      <c r="A185" s="89"/>
      <c r="C185" s="39"/>
    </row>
    <row r="186" spans="1:3" s="14" customFormat="1">
      <c r="A186" s="89"/>
      <c r="C186" s="39"/>
    </row>
    <row r="187" spans="1:3" s="14" customFormat="1">
      <c r="A187" s="89"/>
      <c r="C187" s="39"/>
    </row>
    <row r="188" spans="1:3" s="14" customFormat="1">
      <c r="A188" s="89"/>
      <c r="C188" s="39"/>
    </row>
    <row r="189" spans="1:3" s="14" customFormat="1">
      <c r="A189" s="89"/>
      <c r="C189" s="39"/>
    </row>
    <row r="190" spans="1:3" s="14" customFormat="1">
      <c r="A190" s="89"/>
      <c r="C190" s="39"/>
    </row>
    <row r="191" spans="1:3" s="14" customFormat="1">
      <c r="A191" s="89"/>
      <c r="C191" s="39"/>
    </row>
    <row r="192" spans="1:3" s="14" customFormat="1">
      <c r="A192" s="89"/>
      <c r="C192" s="39"/>
    </row>
    <row r="193" spans="1:3" s="14" customFormat="1">
      <c r="A193" s="89"/>
      <c r="C193" s="39"/>
    </row>
    <row r="194" spans="1:3" s="14" customFormat="1">
      <c r="A194" s="89"/>
      <c r="C194" s="39"/>
    </row>
    <row r="195" spans="1:3" s="14" customFormat="1">
      <c r="A195" s="89"/>
      <c r="C195" s="39"/>
    </row>
    <row r="196" spans="1:3" s="14" customFormat="1">
      <c r="A196" s="89"/>
      <c r="C196" s="39"/>
    </row>
    <row r="197" spans="1:3" s="14" customFormat="1">
      <c r="A197" s="89"/>
      <c r="C197" s="39"/>
    </row>
    <row r="198" spans="1:3" s="14" customFormat="1">
      <c r="A198" s="89"/>
      <c r="C198" s="39"/>
    </row>
    <row r="199" spans="1:3" s="14" customFormat="1">
      <c r="A199" s="89"/>
      <c r="C199" s="39"/>
    </row>
    <row r="200" spans="1:3" s="14" customFormat="1">
      <c r="A200" s="89"/>
      <c r="C200" s="39"/>
    </row>
    <row r="201" spans="1:3" s="14" customFormat="1">
      <c r="A201" s="89"/>
      <c r="C201" s="39"/>
    </row>
    <row r="202" spans="1:3" s="14" customFormat="1">
      <c r="A202" s="89"/>
      <c r="C202" s="39"/>
    </row>
    <row r="203" spans="1:3" s="14" customFormat="1">
      <c r="A203" s="89"/>
      <c r="C203" s="39"/>
    </row>
    <row r="204" spans="1:3" s="14" customFormat="1">
      <c r="A204" s="89"/>
      <c r="C204" s="39"/>
    </row>
    <row r="205" spans="1:3" s="14" customFormat="1">
      <c r="A205" s="89"/>
      <c r="C205" s="39"/>
    </row>
    <row r="206" spans="1:3" s="14" customFormat="1">
      <c r="A206" s="89"/>
      <c r="C206" s="39"/>
    </row>
    <row r="207" spans="1:3" s="14" customFormat="1">
      <c r="A207" s="89"/>
      <c r="C207" s="39"/>
    </row>
    <row r="208" spans="1:3" s="14" customFormat="1">
      <c r="A208" s="89"/>
      <c r="C208" s="39"/>
    </row>
    <row r="209" spans="1:3" s="14" customFormat="1">
      <c r="A209" s="89"/>
      <c r="C209" s="39"/>
    </row>
    <row r="210" spans="1:3" s="14" customFormat="1">
      <c r="A210" s="89"/>
      <c r="C210" s="39"/>
    </row>
    <row r="211" spans="1:3" s="14" customFormat="1">
      <c r="A211" s="89"/>
      <c r="C211" s="39"/>
    </row>
    <row r="212" spans="1:3" s="14" customFormat="1">
      <c r="A212" s="89"/>
      <c r="C212" s="39"/>
    </row>
    <row r="213" spans="1:3" s="14" customFormat="1">
      <c r="A213" s="89"/>
      <c r="C213" s="39"/>
    </row>
    <row r="214" spans="1:3" s="14" customFormat="1">
      <c r="A214" s="89"/>
      <c r="C214" s="39"/>
    </row>
    <row r="215" spans="1:3" s="14" customFormat="1">
      <c r="A215" s="89"/>
      <c r="C215" s="39"/>
    </row>
    <row r="216" spans="1:3" s="14" customFormat="1">
      <c r="A216" s="89"/>
      <c r="C216" s="39"/>
    </row>
    <row r="217" spans="1:3" s="14" customFormat="1">
      <c r="A217" s="89"/>
      <c r="C217" s="39"/>
    </row>
    <row r="218" spans="1:3" s="14" customFormat="1">
      <c r="A218" s="89"/>
      <c r="C218" s="39"/>
    </row>
    <row r="219" spans="1:3" s="14" customFormat="1">
      <c r="A219" s="89"/>
      <c r="C219" s="39"/>
    </row>
    <row r="220" spans="1:3" s="14" customFormat="1">
      <c r="A220" s="89"/>
      <c r="C220" s="39"/>
    </row>
    <row r="221" spans="1:3" s="14" customFormat="1">
      <c r="A221" s="89"/>
      <c r="C221" s="39"/>
    </row>
    <row r="222" spans="1:3" s="14" customFormat="1">
      <c r="A222" s="89"/>
      <c r="C222" s="39"/>
    </row>
    <row r="223" spans="1:3" s="14" customFormat="1">
      <c r="A223" s="89"/>
      <c r="C223" s="39"/>
    </row>
    <row r="224" spans="1:3" s="14" customFormat="1">
      <c r="A224" s="89"/>
      <c r="C224" s="39"/>
    </row>
    <row r="225" spans="1:3" s="14" customFormat="1">
      <c r="A225" s="89"/>
      <c r="C225" s="39"/>
    </row>
    <row r="226" spans="1:3" s="14" customFormat="1">
      <c r="A226" s="89"/>
      <c r="C226" s="39"/>
    </row>
    <row r="227" spans="1:3" s="14" customFormat="1">
      <c r="A227" s="89"/>
      <c r="C227" s="39"/>
    </row>
    <row r="228" spans="1:3" s="14" customFormat="1">
      <c r="A228" s="89"/>
      <c r="C228" s="39"/>
    </row>
    <row r="229" spans="1:3" s="14" customFormat="1">
      <c r="A229" s="89"/>
      <c r="C229" s="39"/>
    </row>
    <row r="230" spans="1:3" s="14" customFormat="1">
      <c r="A230" s="89"/>
      <c r="C230" s="39"/>
    </row>
    <row r="231" spans="1:3" s="14" customFormat="1">
      <c r="A231" s="89"/>
      <c r="C231" s="39"/>
    </row>
    <row r="232" spans="1:3" s="14" customFormat="1">
      <c r="A232" s="89"/>
      <c r="C232" s="39"/>
    </row>
    <row r="233" spans="1:3" s="14" customFormat="1">
      <c r="A233" s="89"/>
      <c r="C233" s="39"/>
    </row>
    <row r="234" spans="1:3" s="14" customFormat="1">
      <c r="A234" s="89"/>
      <c r="C234" s="39"/>
    </row>
    <row r="235" spans="1:3" s="14" customFormat="1">
      <c r="A235" s="89"/>
      <c r="C235" s="39"/>
    </row>
    <row r="236" spans="1:3" s="14" customFormat="1">
      <c r="A236" s="89"/>
      <c r="C236" s="39"/>
    </row>
    <row r="237" spans="1:3" s="14" customFormat="1">
      <c r="A237" s="89"/>
      <c r="C237" s="39"/>
    </row>
    <row r="238" spans="1:3" s="14" customFormat="1">
      <c r="A238" s="89"/>
      <c r="C238" s="39"/>
    </row>
    <row r="239" spans="1:3" s="14" customFormat="1">
      <c r="A239" s="89"/>
      <c r="C239" s="39"/>
    </row>
    <row r="240" spans="1:3" s="14" customFormat="1">
      <c r="A240" s="89"/>
      <c r="C240" s="39"/>
    </row>
    <row r="241" spans="1:3" s="14" customFormat="1">
      <c r="A241" s="89"/>
      <c r="C241" s="39"/>
    </row>
    <row r="242" spans="1:3" s="14" customFormat="1">
      <c r="A242" s="89"/>
      <c r="C242" s="39"/>
    </row>
    <row r="243" spans="1:3" s="14" customFormat="1">
      <c r="A243" s="89"/>
      <c r="C243" s="39"/>
    </row>
    <row r="244" spans="1:3" s="14" customFormat="1">
      <c r="A244" s="89"/>
      <c r="C244" s="39"/>
    </row>
    <row r="245" spans="1:3" s="14" customFormat="1">
      <c r="A245" s="89"/>
      <c r="C245" s="39"/>
    </row>
    <row r="246" spans="1:3" s="14" customFormat="1">
      <c r="A246" s="89"/>
      <c r="C246" s="39"/>
    </row>
    <row r="247" spans="1:3" s="14" customFormat="1">
      <c r="A247" s="89"/>
      <c r="C247" s="39"/>
    </row>
    <row r="248" spans="1:3" s="14" customFormat="1">
      <c r="A248" s="89"/>
      <c r="C248" s="39"/>
    </row>
    <row r="249" spans="1:3" s="14" customFormat="1">
      <c r="A249" s="89"/>
      <c r="C249" s="39"/>
    </row>
    <row r="250" spans="1:3" s="14" customFormat="1">
      <c r="A250" s="89"/>
      <c r="C250" s="39"/>
    </row>
    <row r="251" spans="1:3" s="14" customFormat="1">
      <c r="A251" s="89"/>
      <c r="C251" s="39"/>
    </row>
    <row r="252" spans="1:3" s="14" customFormat="1">
      <c r="A252" s="89"/>
      <c r="C252" s="39"/>
    </row>
    <row r="253" spans="1:3" s="14" customFormat="1">
      <c r="A253" s="89"/>
      <c r="C253" s="39"/>
    </row>
    <row r="254" spans="1:3" s="14" customFormat="1">
      <c r="A254" s="89"/>
      <c r="C254" s="39"/>
    </row>
    <row r="255" spans="1:3" s="14" customFormat="1">
      <c r="A255" s="89"/>
      <c r="C255" s="39"/>
    </row>
    <row r="256" spans="1:3" s="14" customFormat="1">
      <c r="A256" s="89"/>
      <c r="C256" s="39"/>
    </row>
    <row r="257" spans="1:3" s="14" customFormat="1">
      <c r="A257" s="89"/>
      <c r="C257" s="39"/>
    </row>
    <row r="258" spans="1:3" s="14" customFormat="1">
      <c r="A258" s="89"/>
      <c r="C258" s="39"/>
    </row>
    <row r="259" spans="1:3" s="14" customFormat="1">
      <c r="A259" s="89"/>
      <c r="C259" s="39"/>
    </row>
    <row r="260" spans="1:3" s="14" customFormat="1">
      <c r="A260" s="89"/>
      <c r="C260" s="39"/>
    </row>
    <row r="261" spans="1:3" s="14" customFormat="1">
      <c r="A261" s="89"/>
      <c r="C261" s="39"/>
    </row>
    <row r="262" spans="1:3" s="14" customFormat="1">
      <c r="A262" s="89"/>
      <c r="C262" s="39"/>
    </row>
    <row r="263" spans="1:3" s="14" customFormat="1">
      <c r="A263" s="89"/>
      <c r="C263" s="39"/>
    </row>
    <row r="264" spans="1:3" s="14" customFormat="1">
      <c r="A264" s="89"/>
      <c r="C264" s="39"/>
    </row>
    <row r="265" spans="1:3" s="14" customFormat="1">
      <c r="A265" s="89"/>
      <c r="C265" s="39"/>
    </row>
    <row r="266" spans="1:3" s="14" customFormat="1">
      <c r="A266" s="89"/>
      <c r="C266" s="39"/>
    </row>
    <row r="267" spans="1:3" s="14" customFormat="1">
      <c r="A267" s="89"/>
      <c r="C267" s="39"/>
    </row>
    <row r="268" spans="1:3" s="14" customFormat="1">
      <c r="A268" s="89"/>
      <c r="C268" s="39"/>
    </row>
    <row r="269" spans="1:3" s="14" customFormat="1">
      <c r="A269" s="89"/>
      <c r="C269" s="39"/>
    </row>
    <row r="270" spans="1:3" s="14" customFormat="1">
      <c r="A270" s="89"/>
      <c r="C270" s="39"/>
    </row>
    <row r="271" spans="1:3" s="14" customFormat="1">
      <c r="A271" s="89"/>
      <c r="C271" s="39"/>
    </row>
    <row r="272" spans="1:3" s="14" customFormat="1">
      <c r="A272" s="89"/>
      <c r="C272" s="39"/>
    </row>
    <row r="273" spans="1:3" s="14" customFormat="1">
      <c r="A273" s="89"/>
      <c r="C273" s="39"/>
    </row>
    <row r="274" spans="1:3" s="14" customFormat="1">
      <c r="A274" s="89"/>
      <c r="C274" s="39"/>
    </row>
    <row r="275" spans="1:3" s="14" customFormat="1">
      <c r="A275" s="89"/>
      <c r="C275" s="39"/>
    </row>
    <row r="276" spans="1:3" s="14" customFormat="1">
      <c r="A276" s="89"/>
      <c r="C276" s="39"/>
    </row>
    <row r="277" spans="1:3" s="14" customFormat="1">
      <c r="A277" s="89"/>
      <c r="C277" s="39"/>
    </row>
    <row r="278" spans="1:3" s="14" customFormat="1">
      <c r="A278" s="89"/>
      <c r="C278" s="39"/>
    </row>
    <row r="279" spans="1:3" s="14" customFormat="1">
      <c r="A279" s="89"/>
      <c r="C279" s="39"/>
    </row>
    <row r="280" spans="1:3" s="14" customFormat="1">
      <c r="A280" s="89"/>
      <c r="C280" s="39"/>
    </row>
    <row r="281" spans="1:3" s="14" customFormat="1">
      <c r="A281" s="89"/>
      <c r="C281" s="39"/>
    </row>
    <row r="282" spans="1:3" s="14" customFormat="1">
      <c r="A282" s="89"/>
      <c r="C282" s="39"/>
    </row>
    <row r="283" spans="1:3" s="14" customFormat="1">
      <c r="A283" s="89"/>
      <c r="C283" s="39"/>
    </row>
    <row r="284" spans="1:3" s="14" customFormat="1">
      <c r="A284" s="89"/>
      <c r="C284" s="39"/>
    </row>
    <row r="285" spans="1:3" s="14" customFormat="1">
      <c r="A285" s="89"/>
      <c r="C285" s="39"/>
    </row>
    <row r="286" spans="1:3" s="14" customFormat="1">
      <c r="A286" s="89"/>
      <c r="C286" s="39"/>
    </row>
    <row r="287" spans="1:3" s="14" customFormat="1">
      <c r="A287" s="89"/>
      <c r="C287" s="39"/>
    </row>
    <row r="288" spans="1:3" s="14" customFormat="1">
      <c r="A288" s="89"/>
      <c r="C288" s="39"/>
    </row>
    <row r="289" spans="1:3" s="14" customFormat="1">
      <c r="A289" s="89"/>
      <c r="C289" s="39"/>
    </row>
    <row r="290" spans="1:3" s="14" customFormat="1">
      <c r="A290" s="89"/>
      <c r="C290" s="39"/>
    </row>
    <row r="291" spans="1:3" s="14" customFormat="1">
      <c r="A291" s="89"/>
      <c r="C291" s="39"/>
    </row>
    <row r="292" spans="1:3" s="14" customFormat="1">
      <c r="A292" s="89"/>
      <c r="C292" s="39"/>
    </row>
    <row r="293" spans="1:3" s="14" customFormat="1">
      <c r="A293" s="89"/>
      <c r="C293" s="39"/>
    </row>
    <row r="294" spans="1:3" s="14" customFormat="1">
      <c r="A294" s="89"/>
      <c r="C294" s="39"/>
    </row>
    <row r="295" spans="1:3" s="14" customFormat="1">
      <c r="A295" s="89"/>
      <c r="C295" s="39"/>
    </row>
    <row r="296" spans="1:3" s="14" customFormat="1">
      <c r="A296" s="89"/>
      <c r="C296" s="39"/>
    </row>
    <row r="297" spans="1:3" s="14" customFormat="1">
      <c r="A297" s="89"/>
      <c r="C297" s="39"/>
    </row>
    <row r="298" spans="1:3" s="14" customFormat="1">
      <c r="A298" s="89"/>
      <c r="C298" s="39"/>
    </row>
    <row r="299" spans="1:3" s="14" customFormat="1">
      <c r="A299" s="89"/>
      <c r="C299" s="39"/>
    </row>
    <row r="300" spans="1:3" s="14" customFormat="1">
      <c r="A300" s="89"/>
      <c r="C300" s="39"/>
    </row>
    <row r="301" spans="1:3" s="14" customFormat="1">
      <c r="A301" s="89"/>
      <c r="C301" s="39"/>
    </row>
    <row r="302" spans="1:3" s="14" customFormat="1">
      <c r="A302" s="89"/>
      <c r="C302" s="39"/>
    </row>
    <row r="303" spans="1:3" s="14" customFormat="1">
      <c r="A303" s="89"/>
      <c r="C303" s="39"/>
    </row>
    <row r="304" spans="1:3" s="14" customFormat="1">
      <c r="A304" s="89"/>
      <c r="C304" s="39"/>
    </row>
    <row r="305" spans="1:3" s="14" customFormat="1">
      <c r="A305" s="89"/>
      <c r="C305" s="39"/>
    </row>
    <row r="306" spans="1:3" s="14" customFormat="1">
      <c r="A306" s="89"/>
      <c r="C306" s="39"/>
    </row>
    <row r="307" spans="1:3" s="14" customFormat="1">
      <c r="A307" s="89"/>
      <c r="C307" s="39"/>
    </row>
    <row r="308" spans="1:3" s="14" customFormat="1">
      <c r="A308" s="89"/>
      <c r="C308" s="39"/>
    </row>
    <row r="309" spans="1:3" s="14" customFormat="1">
      <c r="A309" s="89"/>
      <c r="C309" s="39"/>
    </row>
    <row r="310" spans="1:3" s="14" customFormat="1">
      <c r="A310" s="89"/>
      <c r="C310" s="39"/>
    </row>
    <row r="311" spans="1:3" s="14" customFormat="1">
      <c r="A311" s="89"/>
      <c r="C311" s="39"/>
    </row>
    <row r="312" spans="1:3" s="14" customFormat="1">
      <c r="A312" s="89"/>
      <c r="C312" s="39"/>
    </row>
    <row r="313" spans="1:3" s="14" customFormat="1">
      <c r="A313" s="89"/>
      <c r="C313" s="39"/>
    </row>
    <row r="314" spans="1:3" s="14" customFormat="1">
      <c r="A314" s="89"/>
      <c r="C314" s="39"/>
    </row>
    <row r="315" spans="1:3" s="14" customFormat="1">
      <c r="A315" s="89"/>
      <c r="C315" s="39"/>
    </row>
    <row r="316" spans="1:3" s="14" customFormat="1">
      <c r="A316" s="89"/>
      <c r="C316" s="39"/>
    </row>
    <row r="317" spans="1:3" s="14" customFormat="1">
      <c r="A317" s="89"/>
      <c r="C317" s="39"/>
    </row>
    <row r="318" spans="1:3" s="14" customFormat="1">
      <c r="A318" s="89"/>
      <c r="C318" s="39"/>
    </row>
    <row r="319" spans="1:3" s="14" customFormat="1">
      <c r="A319" s="89"/>
      <c r="C319" s="39"/>
    </row>
    <row r="320" spans="1:3" s="14" customFormat="1">
      <c r="A320" s="89"/>
      <c r="C320" s="39"/>
    </row>
    <row r="321" spans="1:3" s="14" customFormat="1">
      <c r="A321" s="89"/>
      <c r="C321" s="39"/>
    </row>
    <row r="322" spans="1:3" s="14" customFormat="1">
      <c r="A322" s="89"/>
      <c r="C322" s="39"/>
    </row>
    <row r="323" spans="1:3" s="14" customFormat="1">
      <c r="A323" s="89"/>
      <c r="C323" s="39"/>
    </row>
    <row r="324" spans="1:3" s="14" customFormat="1">
      <c r="A324" s="89"/>
      <c r="C324" s="39"/>
    </row>
    <row r="325" spans="1:3" s="14" customFormat="1">
      <c r="A325" s="89"/>
      <c r="C325" s="39"/>
    </row>
    <row r="326" spans="1:3" s="14" customFormat="1">
      <c r="A326" s="89"/>
      <c r="C326" s="39"/>
    </row>
    <row r="327" spans="1:3" s="14" customFormat="1">
      <c r="A327" s="89"/>
      <c r="C327" s="39"/>
    </row>
    <row r="328" spans="1:3" s="14" customFormat="1">
      <c r="A328" s="89"/>
      <c r="C328" s="39"/>
    </row>
    <row r="329" spans="1:3" s="14" customFormat="1">
      <c r="A329" s="89"/>
      <c r="C329" s="39"/>
    </row>
    <row r="330" spans="1:3" s="14" customFormat="1">
      <c r="A330" s="89"/>
      <c r="C330" s="39"/>
    </row>
    <row r="331" spans="1:3" s="14" customFormat="1">
      <c r="A331" s="89"/>
      <c r="C331" s="39"/>
    </row>
    <row r="332" spans="1:3" s="14" customFormat="1">
      <c r="A332" s="89"/>
      <c r="C332" s="39"/>
    </row>
    <row r="333" spans="1:3" s="14" customFormat="1">
      <c r="A333" s="89"/>
      <c r="C333" s="39"/>
    </row>
    <row r="334" spans="1:3" s="14" customFormat="1">
      <c r="A334" s="89"/>
      <c r="C334" s="39"/>
    </row>
    <row r="335" spans="1:3" s="14" customFormat="1">
      <c r="A335" s="89"/>
      <c r="C335" s="39"/>
    </row>
    <row r="336" spans="1:3" s="14" customFormat="1">
      <c r="A336" s="89"/>
      <c r="C336" s="39"/>
    </row>
    <row r="337" spans="1:3" s="14" customFormat="1">
      <c r="A337" s="89"/>
      <c r="C337" s="39"/>
    </row>
    <row r="338" spans="1:3" s="14" customFormat="1">
      <c r="A338" s="89"/>
      <c r="C338" s="39"/>
    </row>
    <row r="339" spans="1:3" s="14" customFormat="1">
      <c r="A339" s="89"/>
      <c r="C339" s="39"/>
    </row>
    <row r="340" spans="1:3" s="14" customFormat="1">
      <c r="A340" s="89"/>
      <c r="C340" s="39"/>
    </row>
    <row r="341" spans="1:3" s="14" customFormat="1">
      <c r="A341" s="89"/>
      <c r="C341" s="39"/>
    </row>
    <row r="342" spans="1:3" s="14" customFormat="1">
      <c r="A342" s="89"/>
      <c r="C342" s="39"/>
    </row>
    <row r="343" spans="1:3" s="14" customFormat="1">
      <c r="A343" s="89"/>
      <c r="C343" s="39"/>
    </row>
    <row r="344" spans="1:3" s="14" customFormat="1">
      <c r="A344" s="89"/>
      <c r="C344" s="39"/>
    </row>
    <row r="345" spans="1:3" s="14" customFormat="1">
      <c r="A345" s="89"/>
      <c r="C345" s="39"/>
    </row>
    <row r="346" spans="1:3" s="14" customFormat="1">
      <c r="A346" s="89"/>
      <c r="C346" s="39"/>
    </row>
    <row r="347" spans="1:3" s="14" customFormat="1">
      <c r="A347" s="89"/>
      <c r="C347" s="39"/>
    </row>
    <row r="348" spans="1:3" s="14" customFormat="1">
      <c r="A348" s="89"/>
      <c r="C348" s="39"/>
    </row>
    <row r="349" spans="1:3" s="14" customFormat="1">
      <c r="A349" s="89"/>
      <c r="C349" s="39"/>
    </row>
    <row r="350" spans="1:3" s="14" customFormat="1">
      <c r="A350" s="89"/>
      <c r="C350" s="39"/>
    </row>
    <row r="351" spans="1:3" s="14" customFormat="1">
      <c r="A351" s="89"/>
      <c r="C351" s="39"/>
    </row>
    <row r="352" spans="1:3" s="14" customFormat="1">
      <c r="A352" s="89"/>
      <c r="C352" s="39"/>
    </row>
    <row r="353" spans="1:3" s="14" customFormat="1">
      <c r="A353" s="89"/>
      <c r="C353" s="39"/>
    </row>
    <row r="354" spans="1:3" s="14" customFormat="1">
      <c r="A354" s="89"/>
      <c r="C354" s="39"/>
    </row>
    <row r="355" spans="1:3" s="14" customFormat="1">
      <c r="A355" s="89"/>
      <c r="C355" s="39"/>
    </row>
    <row r="356" spans="1:3" s="14" customFormat="1">
      <c r="A356" s="89"/>
      <c r="C356" s="39"/>
    </row>
    <row r="357" spans="1:3" s="14" customFormat="1">
      <c r="A357" s="89"/>
      <c r="C357" s="39"/>
    </row>
    <row r="358" spans="1:3" s="14" customFormat="1">
      <c r="A358" s="89"/>
      <c r="C358" s="39"/>
    </row>
    <row r="359" spans="1:3" s="14" customFormat="1">
      <c r="A359" s="89"/>
      <c r="C359" s="39"/>
    </row>
    <row r="360" spans="1:3" s="14" customFormat="1">
      <c r="A360" s="89"/>
      <c r="C360" s="39"/>
    </row>
    <row r="361" spans="1:3" s="14" customFormat="1">
      <c r="A361" s="89"/>
      <c r="C361" s="39"/>
    </row>
    <row r="362" spans="1:3" s="14" customFormat="1">
      <c r="A362" s="89"/>
      <c r="C362" s="39"/>
    </row>
    <row r="363" spans="1:3" s="14" customFormat="1">
      <c r="A363" s="89"/>
      <c r="C363" s="39"/>
    </row>
    <row r="364" spans="1:3" s="14" customFormat="1">
      <c r="A364" s="89"/>
      <c r="C364" s="39"/>
    </row>
    <row r="365" spans="1:3" s="14" customFormat="1">
      <c r="A365" s="89"/>
      <c r="C365" s="39"/>
    </row>
    <row r="366" spans="1:3" s="14" customFormat="1">
      <c r="A366" s="89"/>
      <c r="C366" s="39"/>
    </row>
    <row r="367" spans="1:3" s="14" customFormat="1">
      <c r="A367" s="89"/>
      <c r="C367" s="39"/>
    </row>
    <row r="368" spans="1:3" s="14" customFormat="1">
      <c r="A368" s="89"/>
      <c r="C368" s="39"/>
    </row>
    <row r="369" spans="1:3" s="14" customFormat="1">
      <c r="A369" s="89"/>
      <c r="C369" s="39"/>
    </row>
    <row r="370" spans="1:3" s="14" customFormat="1">
      <c r="A370" s="89"/>
      <c r="C370" s="39"/>
    </row>
    <row r="371" spans="1:3" s="14" customFormat="1">
      <c r="A371" s="89"/>
      <c r="C371" s="39"/>
    </row>
    <row r="372" spans="1:3" s="14" customFormat="1">
      <c r="A372" s="89"/>
      <c r="C372" s="39"/>
    </row>
    <row r="373" spans="1:3" s="14" customFormat="1">
      <c r="A373" s="89"/>
      <c r="C373" s="39"/>
    </row>
    <row r="374" spans="1:3" s="14" customFormat="1">
      <c r="A374" s="89"/>
      <c r="C374" s="39"/>
    </row>
    <row r="375" spans="1:3" s="14" customFormat="1">
      <c r="A375" s="89"/>
      <c r="C375" s="39"/>
    </row>
    <row r="376" spans="1:3" s="14" customFormat="1">
      <c r="A376" s="89"/>
      <c r="C376" s="39"/>
    </row>
    <row r="377" spans="1:3" s="14" customFormat="1">
      <c r="A377" s="89"/>
      <c r="C377" s="39"/>
    </row>
    <row r="378" spans="1:3" s="14" customFormat="1">
      <c r="A378" s="89"/>
      <c r="C378" s="39"/>
    </row>
    <row r="379" spans="1:3" s="14" customFormat="1">
      <c r="A379" s="89"/>
      <c r="C379" s="39"/>
    </row>
    <row r="380" spans="1:3" s="14" customFormat="1">
      <c r="A380" s="89"/>
      <c r="C380" s="39"/>
    </row>
    <row r="381" spans="1:3" s="14" customFormat="1">
      <c r="A381" s="89"/>
      <c r="C381" s="39"/>
    </row>
    <row r="382" spans="1:3" s="14" customFormat="1">
      <c r="A382" s="89"/>
      <c r="C382" s="39"/>
    </row>
    <row r="383" spans="1:3" s="14" customFormat="1">
      <c r="A383" s="89"/>
      <c r="C383" s="39"/>
    </row>
    <row r="384" spans="1:3" s="14" customFormat="1">
      <c r="A384" s="89"/>
      <c r="C384" s="39"/>
    </row>
    <row r="385" spans="1:3" s="14" customFormat="1">
      <c r="A385" s="89"/>
      <c r="C385" s="39"/>
    </row>
    <row r="386" spans="1:3" s="14" customFormat="1">
      <c r="A386" s="89"/>
      <c r="C386" s="39"/>
    </row>
    <row r="387" spans="1:3" s="14" customFormat="1">
      <c r="A387" s="89"/>
      <c r="C387" s="39"/>
    </row>
    <row r="388" spans="1:3" s="14" customFormat="1">
      <c r="A388" s="89"/>
      <c r="C388" s="39"/>
    </row>
    <row r="389" spans="1:3" s="14" customFormat="1">
      <c r="A389" s="89"/>
      <c r="C389" s="39"/>
    </row>
    <row r="390" spans="1:3" s="14" customFormat="1">
      <c r="A390" s="89"/>
      <c r="C390" s="39"/>
    </row>
    <row r="391" spans="1:3" s="14" customFormat="1">
      <c r="A391" s="89"/>
      <c r="C391" s="39"/>
    </row>
    <row r="392" spans="1:3" s="14" customFormat="1">
      <c r="A392" s="89"/>
      <c r="C392" s="39"/>
    </row>
    <row r="393" spans="1:3" s="14" customFormat="1">
      <c r="A393" s="89"/>
      <c r="C393" s="39"/>
    </row>
    <row r="394" spans="1:3" s="14" customFormat="1">
      <c r="A394" s="89"/>
      <c r="C394" s="39"/>
    </row>
    <row r="395" spans="1:3" s="14" customFormat="1">
      <c r="A395" s="89"/>
      <c r="C395" s="39"/>
    </row>
    <row r="396" spans="1:3" s="14" customFormat="1">
      <c r="A396" s="89"/>
      <c r="C396" s="39"/>
    </row>
    <row r="397" spans="1:3" s="14" customFormat="1">
      <c r="A397" s="89"/>
      <c r="C397" s="39"/>
    </row>
    <row r="398" spans="1:3" s="14" customFormat="1">
      <c r="A398" s="89"/>
      <c r="C398" s="39"/>
    </row>
    <row r="399" spans="1:3" s="14" customFormat="1">
      <c r="A399" s="89"/>
      <c r="C399" s="39"/>
    </row>
    <row r="400" spans="1:3" s="14" customFormat="1">
      <c r="A400" s="89"/>
      <c r="C400" s="39"/>
    </row>
    <row r="401" spans="1:3" s="14" customFormat="1">
      <c r="A401" s="89"/>
      <c r="C401" s="39"/>
    </row>
    <row r="402" spans="1:3" s="14" customFormat="1">
      <c r="A402" s="89"/>
      <c r="C402" s="39"/>
    </row>
    <row r="403" spans="1:3" s="14" customFormat="1">
      <c r="A403" s="89"/>
      <c r="C403" s="39"/>
    </row>
    <row r="404" spans="1:3" s="14" customFormat="1">
      <c r="A404" s="89"/>
      <c r="C404" s="39"/>
    </row>
    <row r="405" spans="1:3" s="14" customFormat="1">
      <c r="A405" s="89"/>
      <c r="C405" s="39"/>
    </row>
    <row r="406" spans="1:3" s="14" customFormat="1">
      <c r="A406" s="89"/>
      <c r="C406" s="39"/>
    </row>
    <row r="407" spans="1:3" s="14" customFormat="1">
      <c r="A407" s="89"/>
      <c r="C407" s="39"/>
    </row>
    <row r="408" spans="1:3" s="14" customFormat="1">
      <c r="A408" s="89"/>
      <c r="C408" s="39"/>
    </row>
    <row r="409" spans="1:3" s="14" customFormat="1">
      <c r="A409" s="89"/>
      <c r="C409" s="39"/>
    </row>
    <row r="410" spans="1:3" s="14" customFormat="1">
      <c r="A410" s="89"/>
      <c r="C410" s="39"/>
    </row>
    <row r="411" spans="1:3" s="14" customFormat="1">
      <c r="A411" s="89"/>
      <c r="C411" s="39"/>
    </row>
    <row r="412" spans="1:3" s="14" customFormat="1">
      <c r="A412" s="89"/>
      <c r="C412" s="39"/>
    </row>
    <row r="413" spans="1:3" s="14" customFormat="1">
      <c r="A413" s="89"/>
      <c r="C413" s="39"/>
    </row>
    <row r="414" spans="1:3" s="14" customFormat="1">
      <c r="A414" s="89"/>
      <c r="C414" s="39"/>
    </row>
    <row r="415" spans="1:3" s="14" customFormat="1">
      <c r="A415" s="89"/>
      <c r="C415" s="39"/>
    </row>
    <row r="416" spans="1:3" s="14" customFormat="1">
      <c r="A416" s="89"/>
      <c r="C416" s="39"/>
    </row>
    <row r="417" spans="1:4" s="14" customFormat="1">
      <c r="A417" s="89"/>
      <c r="C417" s="39"/>
    </row>
    <row r="418" spans="1:4" s="14" customFormat="1">
      <c r="A418" s="89"/>
      <c r="C418" s="39"/>
    </row>
    <row r="419" spans="1:4" s="14" customFormat="1">
      <c r="A419" s="89"/>
      <c r="B419" s="27"/>
      <c r="C419" s="39"/>
    </row>
    <row r="420" spans="1:4" s="14" customFormat="1">
      <c r="A420" s="89"/>
      <c r="B420" s="27"/>
      <c r="C420" s="39"/>
    </row>
    <row r="421" spans="1:4">
      <c r="C421" s="39"/>
      <c r="D421" s="14"/>
    </row>
    <row r="422" spans="1:4">
      <c r="C422" s="39"/>
      <c r="D422" s="14"/>
    </row>
    <row r="423" spans="1:4">
      <c r="C423" s="39"/>
      <c r="D423" s="14"/>
    </row>
    <row r="424" spans="1:4">
      <c r="C424" s="39"/>
      <c r="D424" s="14"/>
    </row>
    <row r="425" spans="1:4">
      <c r="C425" s="39"/>
      <c r="D425" s="14"/>
    </row>
    <row r="426" spans="1:4">
      <c r="C426" s="39"/>
      <c r="D426" s="14"/>
    </row>
    <row r="489" spans="1:4">
      <c r="B489" s="14"/>
    </row>
    <row r="490" spans="1:4">
      <c r="B490" s="14"/>
    </row>
    <row r="491" spans="1:4" s="14" customFormat="1">
      <c r="A491" s="89"/>
      <c r="C491" s="38"/>
      <c r="D491" s="30"/>
    </row>
    <row r="492" spans="1:4" s="14" customFormat="1">
      <c r="A492" s="89"/>
      <c r="C492" s="38"/>
      <c r="D492" s="30"/>
    </row>
    <row r="493" spans="1:4" s="14" customFormat="1">
      <c r="A493" s="89"/>
      <c r="C493" s="38"/>
      <c r="D493" s="30"/>
    </row>
    <row r="494" spans="1:4" s="14" customFormat="1">
      <c r="A494" s="89"/>
      <c r="C494" s="38"/>
      <c r="D494" s="30"/>
    </row>
    <row r="495" spans="1:4" s="14" customFormat="1">
      <c r="A495" s="89"/>
      <c r="C495" s="38"/>
      <c r="D495" s="30"/>
    </row>
    <row r="496" spans="1:4" s="14" customFormat="1">
      <c r="A496" s="89"/>
      <c r="C496" s="38"/>
      <c r="D496" s="30"/>
    </row>
    <row r="497" spans="1:3" s="14" customFormat="1">
      <c r="A497" s="89"/>
      <c r="C497" s="39"/>
    </row>
    <row r="498" spans="1:3" s="14" customFormat="1">
      <c r="A498" s="89"/>
      <c r="C498" s="39"/>
    </row>
    <row r="499" spans="1:3" s="14" customFormat="1">
      <c r="A499" s="89"/>
      <c r="C499" s="39"/>
    </row>
    <row r="500" spans="1:3" s="14" customFormat="1">
      <c r="A500" s="89"/>
      <c r="C500" s="39"/>
    </row>
    <row r="501" spans="1:3" s="14" customFormat="1">
      <c r="A501" s="89"/>
      <c r="C501" s="39"/>
    </row>
    <row r="502" spans="1:3" s="14" customFormat="1">
      <c r="A502" s="89"/>
      <c r="C502" s="39"/>
    </row>
    <row r="503" spans="1:3" s="14" customFormat="1">
      <c r="A503" s="89"/>
      <c r="C503" s="39"/>
    </row>
    <row r="504" spans="1:3" s="14" customFormat="1">
      <c r="A504" s="89"/>
      <c r="C504" s="39"/>
    </row>
    <row r="505" spans="1:3" s="14" customFormat="1">
      <c r="A505" s="89"/>
      <c r="C505" s="39"/>
    </row>
    <row r="506" spans="1:3" s="14" customFormat="1">
      <c r="A506" s="89"/>
      <c r="C506" s="39"/>
    </row>
    <row r="507" spans="1:3" s="14" customFormat="1">
      <c r="A507" s="89"/>
      <c r="C507" s="39"/>
    </row>
    <row r="508" spans="1:3" s="14" customFormat="1">
      <c r="A508" s="89"/>
      <c r="C508" s="39"/>
    </row>
    <row r="509" spans="1:3" s="14" customFormat="1">
      <c r="A509" s="89"/>
      <c r="C509" s="39"/>
    </row>
    <row r="510" spans="1:3" s="14" customFormat="1">
      <c r="A510" s="89"/>
      <c r="C510" s="39"/>
    </row>
    <row r="511" spans="1:3" s="14" customFormat="1">
      <c r="A511" s="89"/>
      <c r="C511" s="39"/>
    </row>
    <row r="512" spans="1:3" s="14" customFormat="1">
      <c r="A512" s="89"/>
      <c r="C512" s="39"/>
    </row>
    <row r="513" spans="1:3" s="14" customFormat="1">
      <c r="A513" s="89"/>
      <c r="C513" s="39"/>
    </row>
    <row r="514" spans="1:3" s="14" customFormat="1">
      <c r="A514" s="89"/>
      <c r="C514" s="39"/>
    </row>
    <row r="515" spans="1:3" s="14" customFormat="1">
      <c r="A515" s="89"/>
      <c r="C515" s="39"/>
    </row>
    <row r="516" spans="1:3" s="14" customFormat="1">
      <c r="A516" s="89"/>
      <c r="C516" s="39"/>
    </row>
    <row r="517" spans="1:3" s="14" customFormat="1">
      <c r="A517" s="89"/>
      <c r="C517" s="39"/>
    </row>
    <row r="518" spans="1:3" s="14" customFormat="1">
      <c r="A518" s="89"/>
      <c r="C518" s="39"/>
    </row>
    <row r="519" spans="1:3" s="14" customFormat="1">
      <c r="A519" s="89"/>
      <c r="C519" s="39"/>
    </row>
    <row r="520" spans="1:3" s="14" customFormat="1">
      <c r="A520" s="89"/>
      <c r="C520" s="39"/>
    </row>
    <row r="521" spans="1:3" s="14" customFormat="1">
      <c r="A521" s="89"/>
      <c r="C521" s="39"/>
    </row>
    <row r="522" spans="1:3" s="14" customFormat="1">
      <c r="A522" s="89"/>
      <c r="C522" s="39"/>
    </row>
    <row r="523" spans="1:3" s="14" customFormat="1">
      <c r="A523" s="89"/>
      <c r="C523" s="39"/>
    </row>
    <row r="524" spans="1:3" s="14" customFormat="1">
      <c r="A524" s="89"/>
      <c r="C524" s="39"/>
    </row>
    <row r="525" spans="1:3" s="14" customFormat="1">
      <c r="A525" s="89"/>
      <c r="C525" s="39"/>
    </row>
    <row r="526" spans="1:3" s="14" customFormat="1">
      <c r="A526" s="89"/>
      <c r="C526" s="39"/>
    </row>
    <row r="527" spans="1:3" s="14" customFormat="1">
      <c r="A527" s="89"/>
      <c r="B527" s="27"/>
      <c r="C527" s="39"/>
    </row>
    <row r="528" spans="1:3" s="14" customFormat="1">
      <c r="A528" s="89"/>
      <c r="B528" s="27"/>
      <c r="C528" s="39"/>
    </row>
    <row r="529" spans="1:4">
      <c r="C529" s="39"/>
      <c r="D529" s="14"/>
    </row>
    <row r="530" spans="1:4">
      <c r="B530" s="14"/>
      <c r="C530" s="39"/>
      <c r="D530" s="14"/>
    </row>
    <row r="531" spans="1:4">
      <c r="B531" s="14"/>
      <c r="C531" s="39"/>
      <c r="D531" s="14"/>
    </row>
    <row r="532" spans="1:4" s="14" customFormat="1">
      <c r="A532" s="89"/>
      <c r="C532" s="39"/>
    </row>
    <row r="533" spans="1:4" s="14" customFormat="1">
      <c r="A533" s="89"/>
      <c r="C533" s="39"/>
    </row>
    <row r="534" spans="1:4" s="14" customFormat="1">
      <c r="A534" s="89"/>
      <c r="C534" s="39"/>
    </row>
    <row r="535" spans="1:4" s="14" customFormat="1">
      <c r="A535" s="89"/>
      <c r="C535" s="38"/>
      <c r="D535" s="30"/>
    </row>
    <row r="536" spans="1:4" s="14" customFormat="1">
      <c r="A536" s="89"/>
      <c r="C536" s="38"/>
      <c r="D536" s="30"/>
    </row>
    <row r="537" spans="1:4" s="14" customFormat="1">
      <c r="A537" s="89"/>
      <c r="C537" s="38"/>
      <c r="D537" s="30"/>
    </row>
    <row r="538" spans="1:4" s="14" customFormat="1">
      <c r="A538" s="89"/>
      <c r="C538" s="39"/>
    </row>
    <row r="539" spans="1:4" s="14" customFormat="1">
      <c r="A539" s="89"/>
      <c r="C539" s="39"/>
    </row>
    <row r="540" spans="1:4" s="14" customFormat="1">
      <c r="A540" s="89"/>
      <c r="C540" s="39"/>
    </row>
    <row r="541" spans="1:4" s="14" customFormat="1">
      <c r="A541" s="89"/>
      <c r="C541" s="39"/>
    </row>
    <row r="542" spans="1:4" s="14" customFormat="1">
      <c r="A542" s="89"/>
      <c r="C542" s="39"/>
    </row>
    <row r="543" spans="1:4" s="14" customFormat="1">
      <c r="A543" s="89"/>
      <c r="B543" s="27"/>
      <c r="C543" s="39"/>
    </row>
    <row r="544" spans="1:4" s="14" customFormat="1">
      <c r="A544" s="89"/>
      <c r="B544" s="27"/>
      <c r="C544" s="39"/>
    </row>
    <row r="545" spans="1:4">
      <c r="C545" s="39"/>
      <c r="D545" s="14"/>
    </row>
    <row r="546" spans="1:4">
      <c r="C546" s="39"/>
      <c r="D546" s="14"/>
    </row>
    <row r="547" spans="1:4">
      <c r="C547" s="39"/>
      <c r="D547" s="14"/>
    </row>
    <row r="548" spans="1:4">
      <c r="B548" s="14"/>
      <c r="C548" s="39"/>
      <c r="D548" s="14"/>
    </row>
    <row r="549" spans="1:4">
      <c r="B549" s="14"/>
      <c r="C549" s="39"/>
      <c r="D549" s="14"/>
    </row>
    <row r="550" spans="1:4" s="14" customFormat="1">
      <c r="A550" s="89"/>
      <c r="C550" s="39"/>
    </row>
    <row r="551" spans="1:4" s="14" customFormat="1">
      <c r="A551" s="89"/>
      <c r="C551" s="38"/>
      <c r="D551" s="30"/>
    </row>
    <row r="552" spans="1:4" s="14" customFormat="1">
      <c r="A552" s="89"/>
      <c r="C552" s="38"/>
      <c r="D552" s="30"/>
    </row>
    <row r="553" spans="1:4" s="14" customFormat="1">
      <c r="A553" s="89"/>
      <c r="C553" s="38"/>
      <c r="D553" s="30"/>
    </row>
    <row r="554" spans="1:4" s="14" customFormat="1">
      <c r="A554" s="89"/>
      <c r="C554" s="38"/>
      <c r="D554" s="30"/>
    </row>
    <row r="555" spans="1:4" s="14" customFormat="1">
      <c r="A555" s="89"/>
      <c r="C555" s="38"/>
      <c r="D555" s="30"/>
    </row>
    <row r="556" spans="1:4" s="14" customFormat="1">
      <c r="A556" s="89"/>
      <c r="C556" s="39"/>
    </row>
    <row r="557" spans="1:4" s="14" customFormat="1">
      <c r="A557" s="89"/>
      <c r="C557" s="39"/>
    </row>
    <row r="558" spans="1:4" s="14" customFormat="1">
      <c r="A558" s="89"/>
      <c r="C558" s="39"/>
    </row>
    <row r="559" spans="1:4" s="14" customFormat="1">
      <c r="A559" s="89"/>
      <c r="C559" s="39"/>
    </row>
    <row r="560" spans="1:4" s="14" customFormat="1">
      <c r="A560" s="89"/>
      <c r="C560" s="39"/>
    </row>
    <row r="561" spans="1:3" s="14" customFormat="1">
      <c r="A561" s="89"/>
      <c r="C561" s="39"/>
    </row>
    <row r="562" spans="1:3" s="14" customFormat="1">
      <c r="A562" s="89"/>
      <c r="C562" s="39"/>
    </row>
    <row r="563" spans="1:3" s="14" customFormat="1">
      <c r="A563" s="89"/>
      <c r="C563" s="39"/>
    </row>
    <row r="564" spans="1:3" s="14" customFormat="1">
      <c r="A564" s="89"/>
      <c r="C564" s="39"/>
    </row>
    <row r="565" spans="1:3" s="14" customFormat="1">
      <c r="A565" s="89"/>
      <c r="C565" s="39"/>
    </row>
    <row r="566" spans="1:3" s="14" customFormat="1">
      <c r="A566" s="89"/>
      <c r="C566" s="39"/>
    </row>
    <row r="567" spans="1:3" s="14" customFormat="1">
      <c r="A567" s="89"/>
      <c r="C567" s="39"/>
    </row>
    <row r="568" spans="1:3" s="14" customFormat="1">
      <c r="A568" s="89"/>
      <c r="C568" s="39"/>
    </row>
    <row r="569" spans="1:3" s="14" customFormat="1">
      <c r="A569" s="89"/>
      <c r="C569" s="39"/>
    </row>
    <row r="570" spans="1:3" s="14" customFormat="1">
      <c r="A570" s="89"/>
      <c r="C570" s="39"/>
    </row>
    <row r="571" spans="1:3" s="14" customFormat="1">
      <c r="A571" s="89"/>
      <c r="C571" s="39"/>
    </row>
    <row r="572" spans="1:3" s="14" customFormat="1">
      <c r="A572" s="89"/>
      <c r="C572" s="39"/>
    </row>
    <row r="573" spans="1:3" s="14" customFormat="1">
      <c r="A573" s="89"/>
      <c r="C573" s="39"/>
    </row>
    <row r="574" spans="1:3" s="14" customFormat="1">
      <c r="A574" s="89"/>
      <c r="C574" s="39"/>
    </row>
    <row r="575" spans="1:3" s="14" customFormat="1">
      <c r="A575" s="89"/>
      <c r="C575" s="39"/>
    </row>
    <row r="576" spans="1:3" s="14" customFormat="1">
      <c r="A576" s="89"/>
      <c r="C576" s="39"/>
    </row>
    <row r="577" spans="1:3" s="14" customFormat="1">
      <c r="A577" s="89"/>
      <c r="C577" s="39"/>
    </row>
    <row r="578" spans="1:3" s="14" customFormat="1">
      <c r="A578" s="89"/>
      <c r="C578" s="39"/>
    </row>
    <row r="579" spans="1:3" s="14" customFormat="1">
      <c r="A579" s="89"/>
      <c r="C579" s="39"/>
    </row>
    <row r="580" spans="1:3" s="14" customFormat="1">
      <c r="A580" s="89"/>
      <c r="C580" s="39"/>
    </row>
    <row r="581" spans="1:3" s="14" customFormat="1">
      <c r="A581" s="89"/>
      <c r="C581" s="39"/>
    </row>
    <row r="582" spans="1:3" s="14" customFormat="1">
      <c r="A582" s="89"/>
      <c r="C582" s="39"/>
    </row>
    <row r="583" spans="1:3" s="14" customFormat="1">
      <c r="A583" s="89"/>
      <c r="C583" s="39"/>
    </row>
    <row r="584" spans="1:3" s="14" customFormat="1">
      <c r="A584" s="89"/>
      <c r="C584" s="39"/>
    </row>
    <row r="585" spans="1:3" s="14" customFormat="1">
      <c r="A585" s="89"/>
      <c r="C585" s="39"/>
    </row>
    <row r="586" spans="1:3" s="14" customFormat="1">
      <c r="A586" s="89"/>
      <c r="C586" s="39"/>
    </row>
    <row r="587" spans="1:3" s="14" customFormat="1">
      <c r="A587" s="89"/>
      <c r="C587" s="39"/>
    </row>
    <row r="588" spans="1:3" s="14" customFormat="1">
      <c r="A588" s="89"/>
      <c r="C588" s="39"/>
    </row>
    <row r="589" spans="1:3" s="14" customFormat="1">
      <c r="A589" s="89"/>
      <c r="C589" s="39"/>
    </row>
    <row r="590" spans="1:3" s="14" customFormat="1">
      <c r="A590" s="89"/>
      <c r="C590" s="39"/>
    </row>
    <row r="591" spans="1:3" s="14" customFormat="1">
      <c r="A591" s="89"/>
      <c r="C591" s="39"/>
    </row>
    <row r="592" spans="1:3" s="14" customFormat="1">
      <c r="A592" s="89"/>
      <c r="C592" s="39"/>
    </row>
    <row r="593" spans="1:4" s="14" customFormat="1">
      <c r="A593" s="89"/>
      <c r="C593" s="39"/>
    </row>
    <row r="594" spans="1:4" s="14" customFormat="1">
      <c r="A594" s="89"/>
      <c r="C594" s="39"/>
    </row>
    <row r="595" spans="1:4" s="14" customFormat="1">
      <c r="A595" s="89"/>
      <c r="C595" s="39"/>
    </row>
    <row r="596" spans="1:4" s="14" customFormat="1">
      <c r="A596" s="89"/>
      <c r="C596" s="39"/>
    </row>
    <row r="597" spans="1:4" s="14" customFormat="1">
      <c r="A597" s="89"/>
      <c r="C597" s="39"/>
    </row>
    <row r="598" spans="1:4" s="14" customFormat="1">
      <c r="A598" s="89"/>
      <c r="C598" s="39"/>
    </row>
    <row r="599" spans="1:4" s="14" customFormat="1">
      <c r="A599" s="89"/>
      <c r="C599" s="39"/>
    </row>
    <row r="600" spans="1:4" s="14" customFormat="1">
      <c r="A600" s="89"/>
      <c r="C600" s="39"/>
    </row>
    <row r="601" spans="1:4" s="14" customFormat="1">
      <c r="A601" s="89"/>
      <c r="B601" s="27"/>
      <c r="C601" s="39"/>
    </row>
    <row r="602" spans="1:4" s="14" customFormat="1">
      <c r="A602" s="89"/>
      <c r="B602" s="27"/>
      <c r="C602" s="39"/>
    </row>
    <row r="603" spans="1:4">
      <c r="B603" s="14"/>
      <c r="C603" s="39"/>
      <c r="D603" s="14"/>
    </row>
    <row r="604" spans="1:4">
      <c r="B604" s="14"/>
      <c r="C604" s="39"/>
      <c r="D604" s="14"/>
    </row>
    <row r="605" spans="1:4" s="14" customFormat="1">
      <c r="A605" s="89"/>
      <c r="C605" s="39"/>
    </row>
    <row r="606" spans="1:4" s="14" customFormat="1">
      <c r="A606" s="89"/>
      <c r="C606" s="39"/>
    </row>
    <row r="607" spans="1:4" s="14" customFormat="1">
      <c r="A607" s="89"/>
      <c r="C607" s="39"/>
    </row>
    <row r="608" spans="1:4" s="14" customFormat="1">
      <c r="A608" s="89"/>
      <c r="C608" s="39"/>
    </row>
    <row r="609" spans="1:4" s="14" customFormat="1">
      <c r="A609" s="89"/>
      <c r="C609" s="38"/>
      <c r="D609" s="30"/>
    </row>
    <row r="610" spans="1:4" s="14" customFormat="1">
      <c r="A610" s="89"/>
      <c r="C610" s="38"/>
      <c r="D610" s="30"/>
    </row>
    <row r="611" spans="1:4" s="14" customFormat="1">
      <c r="A611" s="89"/>
      <c r="C611" s="39"/>
    </row>
    <row r="612" spans="1:4" s="14" customFormat="1">
      <c r="A612" s="89"/>
      <c r="C612" s="39"/>
    </row>
    <row r="613" spans="1:4" s="14" customFormat="1">
      <c r="A613" s="89"/>
      <c r="C613" s="39"/>
    </row>
    <row r="614" spans="1:4" s="14" customFormat="1">
      <c r="A614" s="89"/>
      <c r="C614" s="39"/>
    </row>
    <row r="615" spans="1:4" s="14" customFormat="1">
      <c r="A615" s="89"/>
      <c r="C615" s="39"/>
    </row>
    <row r="616" spans="1:4" s="14" customFormat="1">
      <c r="A616" s="89"/>
      <c r="C616" s="39"/>
    </row>
    <row r="617" spans="1:4" s="14" customFormat="1">
      <c r="A617" s="89"/>
      <c r="C617" s="39"/>
    </row>
    <row r="618" spans="1:4" s="14" customFormat="1">
      <c r="A618" s="89"/>
      <c r="C618" s="39"/>
    </row>
    <row r="619" spans="1:4" s="14" customFormat="1">
      <c r="A619" s="89"/>
      <c r="C619" s="39"/>
    </row>
    <row r="620" spans="1:4" s="14" customFormat="1">
      <c r="A620" s="89"/>
      <c r="C620" s="39"/>
    </row>
    <row r="621" spans="1:4" s="14" customFormat="1">
      <c r="A621" s="89"/>
      <c r="C621" s="39"/>
    </row>
    <row r="622" spans="1:4" s="14" customFormat="1">
      <c r="A622" s="89"/>
      <c r="C622" s="39"/>
    </row>
    <row r="623" spans="1:4" s="14" customFormat="1">
      <c r="A623" s="89"/>
      <c r="C623" s="39"/>
    </row>
    <row r="624" spans="1:4" s="14" customFormat="1">
      <c r="A624" s="89"/>
      <c r="C624" s="39"/>
    </row>
    <row r="625" spans="1:3" s="14" customFormat="1">
      <c r="A625" s="89"/>
      <c r="C625" s="39"/>
    </row>
    <row r="626" spans="1:3" s="14" customFormat="1">
      <c r="A626" s="89"/>
      <c r="C626" s="39"/>
    </row>
    <row r="627" spans="1:3" s="14" customFormat="1">
      <c r="A627" s="89"/>
      <c r="C627" s="39"/>
    </row>
    <row r="628" spans="1:3" s="14" customFormat="1">
      <c r="A628" s="89"/>
      <c r="C628" s="39"/>
    </row>
    <row r="629" spans="1:3" s="14" customFormat="1">
      <c r="A629" s="89"/>
      <c r="C629" s="39"/>
    </row>
    <row r="630" spans="1:3" s="14" customFormat="1">
      <c r="A630" s="89"/>
      <c r="C630" s="39"/>
    </row>
    <row r="631" spans="1:3" s="14" customFormat="1">
      <c r="A631" s="89"/>
      <c r="C631" s="39"/>
    </row>
    <row r="632" spans="1:3" s="14" customFormat="1">
      <c r="A632" s="89"/>
      <c r="C632" s="39"/>
    </row>
    <row r="633" spans="1:3" s="14" customFormat="1">
      <c r="A633" s="89"/>
      <c r="C633" s="39"/>
    </row>
    <row r="634" spans="1:3" s="14" customFormat="1">
      <c r="A634" s="89"/>
      <c r="C634" s="39"/>
    </row>
    <row r="635" spans="1:3" s="14" customFormat="1">
      <c r="A635" s="89"/>
      <c r="C635" s="39"/>
    </row>
    <row r="636" spans="1:3" s="14" customFormat="1">
      <c r="A636" s="89"/>
      <c r="C636" s="39"/>
    </row>
    <row r="637" spans="1:3" s="14" customFormat="1">
      <c r="A637" s="89"/>
      <c r="C637" s="39"/>
    </row>
    <row r="638" spans="1:3" s="14" customFormat="1">
      <c r="A638" s="89"/>
      <c r="C638" s="39"/>
    </row>
    <row r="639" spans="1:3" s="14" customFormat="1">
      <c r="A639" s="89"/>
      <c r="C639" s="39"/>
    </row>
    <row r="640" spans="1:3" s="14" customFormat="1">
      <c r="A640" s="89"/>
      <c r="C640" s="39"/>
    </row>
    <row r="641" spans="1:4" s="14" customFormat="1">
      <c r="A641" s="89"/>
      <c r="C641" s="39"/>
    </row>
    <row r="642" spans="1:4" s="14" customFormat="1">
      <c r="A642" s="89"/>
      <c r="C642" s="39"/>
    </row>
    <row r="643" spans="1:4" s="14" customFormat="1">
      <c r="A643" s="89"/>
      <c r="C643" s="39"/>
    </row>
    <row r="644" spans="1:4" s="14" customFormat="1">
      <c r="A644" s="89"/>
      <c r="C644" s="39"/>
    </row>
    <row r="645" spans="1:4" s="14" customFormat="1">
      <c r="A645" s="89"/>
      <c r="C645" s="39"/>
    </row>
    <row r="646" spans="1:4" s="14" customFormat="1">
      <c r="A646" s="89"/>
      <c r="C646" s="39"/>
    </row>
    <row r="647" spans="1:4" s="14" customFormat="1">
      <c r="A647" s="89"/>
      <c r="C647" s="39"/>
    </row>
    <row r="648" spans="1:4" s="14" customFormat="1">
      <c r="A648" s="89"/>
      <c r="C648" s="39"/>
    </row>
    <row r="649" spans="1:4" s="14" customFormat="1">
      <c r="A649" s="89"/>
      <c r="C649" s="39"/>
    </row>
    <row r="650" spans="1:4" s="14" customFormat="1">
      <c r="A650" s="89"/>
      <c r="C650" s="39"/>
    </row>
    <row r="651" spans="1:4" s="14" customFormat="1">
      <c r="A651" s="89"/>
      <c r="C651" s="39"/>
    </row>
    <row r="652" spans="1:4" s="14" customFormat="1">
      <c r="A652" s="89"/>
      <c r="B652" s="27"/>
      <c r="C652" s="39"/>
    </row>
    <row r="653" spans="1:4" s="14" customFormat="1">
      <c r="A653" s="89"/>
      <c r="C653" s="39"/>
    </row>
    <row r="654" spans="1:4">
      <c r="B654" s="14"/>
      <c r="C654" s="39"/>
      <c r="D654" s="14"/>
    </row>
    <row r="655" spans="1:4" s="14" customFormat="1">
      <c r="A655" s="89"/>
      <c r="C655" s="39"/>
    </row>
    <row r="656" spans="1:4" s="14" customFormat="1">
      <c r="A656" s="89"/>
      <c r="C656" s="39"/>
    </row>
    <row r="657" spans="1:4" s="14" customFormat="1">
      <c r="A657" s="89"/>
      <c r="C657" s="39"/>
    </row>
    <row r="658" spans="1:4" s="14" customFormat="1">
      <c r="A658" s="89"/>
      <c r="C658" s="39"/>
    </row>
    <row r="659" spans="1:4" s="14" customFormat="1">
      <c r="A659" s="89"/>
      <c r="C659" s="39"/>
    </row>
    <row r="660" spans="1:4" s="14" customFormat="1">
      <c r="A660" s="89"/>
      <c r="C660" s="38"/>
      <c r="D660" s="30"/>
    </row>
    <row r="661" spans="1:4" s="14" customFormat="1">
      <c r="A661" s="89"/>
      <c r="C661" s="39"/>
    </row>
    <row r="662" spans="1:4" s="14" customFormat="1">
      <c r="A662" s="89"/>
      <c r="C662" s="39"/>
    </row>
    <row r="663" spans="1:4" s="14" customFormat="1">
      <c r="A663" s="89"/>
      <c r="C663" s="39"/>
    </row>
    <row r="664" spans="1:4" s="14" customFormat="1">
      <c r="A664" s="89"/>
      <c r="C664" s="39"/>
    </row>
    <row r="665" spans="1:4" s="14" customFormat="1">
      <c r="A665" s="89"/>
      <c r="C665" s="39"/>
    </row>
    <row r="666" spans="1:4" s="14" customFormat="1">
      <c r="A666" s="89"/>
      <c r="C666" s="39"/>
    </row>
    <row r="667" spans="1:4" s="14" customFormat="1">
      <c r="A667" s="89"/>
      <c r="C667" s="39"/>
    </row>
    <row r="668" spans="1:4" s="14" customFormat="1">
      <c r="A668" s="89"/>
      <c r="C668" s="39"/>
    </row>
    <row r="669" spans="1:4" s="14" customFormat="1">
      <c r="A669" s="89"/>
      <c r="C669" s="39"/>
    </row>
    <row r="670" spans="1:4" s="14" customFormat="1">
      <c r="A670" s="89"/>
      <c r="C670" s="39"/>
    </row>
    <row r="671" spans="1:4" s="14" customFormat="1">
      <c r="A671" s="89"/>
      <c r="C671" s="39"/>
    </row>
    <row r="672" spans="1:4" s="14" customFormat="1">
      <c r="A672" s="89"/>
      <c r="C672" s="39"/>
    </row>
    <row r="673" spans="1:4" s="14" customFormat="1">
      <c r="A673" s="89"/>
      <c r="C673" s="39"/>
    </row>
    <row r="674" spans="1:4" s="14" customFormat="1">
      <c r="A674" s="89"/>
      <c r="C674" s="39"/>
    </row>
    <row r="675" spans="1:4" s="14" customFormat="1">
      <c r="A675" s="89"/>
      <c r="C675" s="39"/>
    </row>
    <row r="676" spans="1:4" s="14" customFormat="1">
      <c r="A676" s="89"/>
      <c r="C676" s="39"/>
    </row>
    <row r="677" spans="1:4" s="14" customFormat="1">
      <c r="A677" s="89"/>
      <c r="C677" s="39"/>
    </row>
    <row r="678" spans="1:4" s="14" customFormat="1">
      <c r="A678" s="89"/>
      <c r="B678" s="27"/>
      <c r="C678" s="39"/>
    </row>
    <row r="679" spans="1:4" s="14" customFormat="1">
      <c r="A679" s="89"/>
      <c r="B679" s="27"/>
      <c r="C679" s="39"/>
    </row>
    <row r="680" spans="1:4">
      <c r="C680" s="39"/>
      <c r="D680" s="14"/>
    </row>
    <row r="681" spans="1:4">
      <c r="B681" s="14"/>
      <c r="C681" s="39"/>
      <c r="D681" s="14"/>
    </row>
    <row r="682" spans="1:4">
      <c r="B682" s="14"/>
      <c r="C682" s="39"/>
      <c r="D682" s="14"/>
    </row>
    <row r="683" spans="1:4" s="14" customFormat="1">
      <c r="A683" s="89"/>
      <c r="C683" s="39"/>
    </row>
    <row r="684" spans="1:4" s="14" customFormat="1">
      <c r="A684" s="89"/>
      <c r="C684" s="39"/>
    </row>
    <row r="685" spans="1:4" s="14" customFormat="1">
      <c r="A685" s="89"/>
      <c r="C685" s="39"/>
    </row>
    <row r="686" spans="1:4" s="14" customFormat="1">
      <c r="A686" s="89"/>
      <c r="C686" s="38"/>
      <c r="D686" s="30"/>
    </row>
    <row r="687" spans="1:4" s="14" customFormat="1">
      <c r="A687" s="89"/>
      <c r="C687" s="38"/>
      <c r="D687" s="30"/>
    </row>
    <row r="688" spans="1:4" s="14" customFormat="1">
      <c r="A688" s="89"/>
      <c r="C688" s="38"/>
      <c r="D688" s="30"/>
    </row>
    <row r="689" spans="1:4" s="14" customFormat="1">
      <c r="A689" s="89"/>
      <c r="C689" s="39"/>
    </row>
    <row r="690" spans="1:4" s="14" customFormat="1">
      <c r="A690" s="89"/>
      <c r="C690" s="39"/>
    </row>
    <row r="691" spans="1:4" s="14" customFormat="1">
      <c r="A691" s="89"/>
      <c r="C691" s="39"/>
    </row>
    <row r="692" spans="1:4" s="14" customFormat="1">
      <c r="A692" s="89"/>
      <c r="C692" s="39"/>
    </row>
    <row r="693" spans="1:4" s="14" customFormat="1">
      <c r="A693" s="89"/>
      <c r="C693" s="39"/>
    </row>
    <row r="694" spans="1:4" s="14" customFormat="1">
      <c r="A694" s="89"/>
      <c r="C694" s="39"/>
    </row>
    <row r="695" spans="1:4" s="14" customFormat="1">
      <c r="A695" s="89"/>
      <c r="C695" s="39"/>
    </row>
    <row r="696" spans="1:4" s="14" customFormat="1">
      <c r="A696" s="89"/>
      <c r="C696" s="39"/>
    </row>
    <row r="697" spans="1:4" s="14" customFormat="1">
      <c r="A697" s="89"/>
      <c r="C697" s="39"/>
    </row>
    <row r="698" spans="1:4" s="14" customFormat="1">
      <c r="A698" s="89"/>
      <c r="C698" s="39"/>
    </row>
    <row r="699" spans="1:4" s="14" customFormat="1">
      <c r="A699" s="89"/>
      <c r="C699" s="39"/>
    </row>
    <row r="700" spans="1:4" s="14" customFormat="1">
      <c r="A700" s="89"/>
      <c r="B700" s="27"/>
      <c r="C700" s="39"/>
    </row>
    <row r="701" spans="1:4" s="14" customFormat="1">
      <c r="A701" s="89"/>
      <c r="B701" s="27"/>
      <c r="C701" s="39"/>
    </row>
    <row r="702" spans="1:4">
      <c r="C702" s="39"/>
      <c r="D702" s="14"/>
    </row>
    <row r="703" spans="1:4">
      <c r="C703" s="39"/>
      <c r="D703" s="14"/>
    </row>
    <row r="704" spans="1:4">
      <c r="C704" s="39"/>
      <c r="D704" s="14"/>
    </row>
    <row r="705" spans="1:4">
      <c r="C705" s="39"/>
      <c r="D705" s="14"/>
    </row>
    <row r="706" spans="1:4">
      <c r="B706" s="14"/>
      <c r="C706" s="39"/>
      <c r="D706" s="14"/>
    </row>
    <row r="707" spans="1:4">
      <c r="C707" s="39"/>
      <c r="D707" s="14"/>
    </row>
    <row r="708" spans="1:4" s="14" customFormat="1">
      <c r="A708" s="89"/>
      <c r="B708" s="27"/>
      <c r="C708" s="38"/>
      <c r="D708" s="30"/>
    </row>
    <row r="714" spans="1:4">
      <c r="C714" s="39"/>
      <c r="D714" s="14"/>
    </row>
    <row r="715" spans="1:4">
      <c r="B715" s="14"/>
    </row>
    <row r="716" spans="1:4">
      <c r="B716" s="14"/>
    </row>
    <row r="717" spans="1:4" s="14" customFormat="1">
      <c r="A717" s="89"/>
      <c r="C717" s="38"/>
      <c r="D717" s="30"/>
    </row>
    <row r="718" spans="1:4" s="14" customFormat="1">
      <c r="A718" s="89"/>
      <c r="C718" s="38"/>
      <c r="D718" s="30"/>
    </row>
    <row r="719" spans="1:4" s="14" customFormat="1">
      <c r="A719" s="89"/>
      <c r="C719" s="38"/>
      <c r="D719" s="30"/>
    </row>
    <row r="720" spans="1:4" s="14" customFormat="1">
      <c r="A720" s="89"/>
      <c r="C720" s="38"/>
      <c r="D720" s="30"/>
    </row>
    <row r="721" spans="1:4" s="14" customFormat="1">
      <c r="A721" s="89"/>
      <c r="C721" s="38"/>
      <c r="D721" s="30"/>
    </row>
    <row r="722" spans="1:4" s="14" customFormat="1">
      <c r="A722" s="89"/>
      <c r="C722" s="38"/>
      <c r="D722" s="30"/>
    </row>
    <row r="723" spans="1:4" s="14" customFormat="1">
      <c r="A723" s="89"/>
      <c r="C723" s="39"/>
    </row>
    <row r="724" spans="1:4" s="14" customFormat="1">
      <c r="A724" s="89"/>
      <c r="C724" s="39"/>
    </row>
    <row r="725" spans="1:4" s="14" customFormat="1">
      <c r="A725" s="89"/>
      <c r="C725" s="39"/>
    </row>
    <row r="726" spans="1:4" s="14" customFormat="1">
      <c r="A726" s="89"/>
      <c r="C726" s="39"/>
    </row>
    <row r="727" spans="1:4" s="14" customFormat="1">
      <c r="A727" s="89"/>
      <c r="C727" s="39"/>
    </row>
    <row r="728" spans="1:4" s="14" customFormat="1">
      <c r="A728" s="89"/>
      <c r="C728" s="39"/>
    </row>
    <row r="729" spans="1:4" s="14" customFormat="1">
      <c r="A729" s="89"/>
      <c r="C729" s="39"/>
    </row>
    <row r="730" spans="1:4" s="14" customFormat="1">
      <c r="A730" s="89"/>
      <c r="C730" s="39"/>
    </row>
    <row r="731" spans="1:4" s="14" customFormat="1">
      <c r="A731" s="89"/>
      <c r="C731" s="39"/>
    </row>
    <row r="732" spans="1:4" s="14" customFormat="1">
      <c r="A732" s="89"/>
      <c r="C732" s="39"/>
    </row>
    <row r="733" spans="1:4" s="14" customFormat="1">
      <c r="A733" s="89"/>
      <c r="C733" s="39"/>
    </row>
    <row r="734" spans="1:4" s="14" customFormat="1">
      <c r="A734" s="89"/>
      <c r="C734" s="39"/>
    </row>
    <row r="735" spans="1:4" s="14" customFormat="1">
      <c r="A735" s="89"/>
      <c r="C735" s="39"/>
    </row>
    <row r="736" spans="1:4" s="14" customFormat="1">
      <c r="A736" s="89"/>
      <c r="C736" s="39"/>
    </row>
    <row r="737" spans="1:4" s="14" customFormat="1">
      <c r="A737" s="89"/>
      <c r="C737" s="39"/>
    </row>
    <row r="738" spans="1:4" s="14" customFormat="1">
      <c r="A738" s="89"/>
      <c r="C738" s="39"/>
    </row>
    <row r="739" spans="1:4" s="14" customFormat="1">
      <c r="A739" s="89"/>
      <c r="C739" s="39"/>
    </row>
    <row r="740" spans="1:4" s="14" customFormat="1">
      <c r="A740" s="89"/>
      <c r="C740" s="39"/>
    </row>
    <row r="741" spans="1:4" s="14" customFormat="1">
      <c r="A741" s="89"/>
      <c r="C741" s="39"/>
    </row>
    <row r="742" spans="1:4" s="14" customFormat="1">
      <c r="A742" s="89"/>
      <c r="C742" s="39"/>
    </row>
    <row r="743" spans="1:4" s="14" customFormat="1">
      <c r="A743" s="89"/>
      <c r="B743" s="27"/>
      <c r="C743" s="39"/>
    </row>
    <row r="744" spans="1:4" s="14" customFormat="1">
      <c r="A744" s="89"/>
      <c r="B744" s="27"/>
      <c r="C744" s="39"/>
    </row>
    <row r="745" spans="1:4">
      <c r="C745" s="39"/>
      <c r="D745" s="14"/>
    </row>
    <row r="746" spans="1:4">
      <c r="C746" s="39"/>
      <c r="D746" s="14"/>
    </row>
    <row r="747" spans="1:4">
      <c r="B747" s="14"/>
      <c r="C747" s="39"/>
      <c r="D747" s="14"/>
    </row>
    <row r="748" spans="1:4">
      <c r="B748" s="14"/>
      <c r="C748" s="39"/>
      <c r="D748" s="14"/>
    </row>
    <row r="749" spans="1:4" s="14" customFormat="1">
      <c r="A749" s="89"/>
      <c r="C749" s="39"/>
    </row>
    <row r="750" spans="1:4" s="14" customFormat="1">
      <c r="A750" s="89"/>
      <c r="C750" s="39"/>
    </row>
    <row r="751" spans="1:4" s="14" customFormat="1">
      <c r="A751" s="89"/>
      <c r="C751" s="38"/>
      <c r="D751" s="30"/>
    </row>
    <row r="752" spans="1:4" s="14" customFormat="1">
      <c r="A752" s="89"/>
      <c r="C752" s="38"/>
      <c r="D752" s="30"/>
    </row>
    <row r="753" spans="1:4" s="14" customFormat="1">
      <c r="A753" s="89"/>
      <c r="C753" s="38"/>
      <c r="D753" s="30"/>
    </row>
    <row r="754" spans="1:4" s="14" customFormat="1">
      <c r="A754" s="89"/>
      <c r="C754" s="38"/>
      <c r="D754" s="30"/>
    </row>
    <row r="755" spans="1:4" s="14" customFormat="1">
      <c r="A755" s="89"/>
      <c r="C755" s="39"/>
    </row>
    <row r="756" spans="1:4" s="14" customFormat="1">
      <c r="A756" s="89"/>
      <c r="C756" s="39"/>
    </row>
    <row r="757" spans="1:4" s="14" customFormat="1">
      <c r="A757" s="89"/>
      <c r="C757" s="39"/>
    </row>
    <row r="758" spans="1:4" s="14" customFormat="1">
      <c r="A758" s="89"/>
      <c r="C758" s="39"/>
    </row>
    <row r="759" spans="1:4" s="14" customFormat="1">
      <c r="A759" s="89"/>
      <c r="C759" s="39"/>
    </row>
    <row r="760" spans="1:4" s="14" customFormat="1">
      <c r="A760" s="89"/>
      <c r="C760" s="39"/>
    </row>
    <row r="761" spans="1:4" s="14" customFormat="1">
      <c r="A761" s="89"/>
      <c r="C761" s="39"/>
    </row>
    <row r="762" spans="1:4" s="14" customFormat="1">
      <c r="A762" s="89"/>
      <c r="C762" s="39"/>
    </row>
    <row r="763" spans="1:4" s="14" customFormat="1">
      <c r="A763" s="89"/>
      <c r="C763" s="39"/>
    </row>
    <row r="764" spans="1:4" s="14" customFormat="1">
      <c r="A764" s="89"/>
      <c r="C764" s="39"/>
    </row>
    <row r="765" spans="1:4" s="14" customFormat="1">
      <c r="A765" s="89"/>
      <c r="C765" s="39"/>
    </row>
    <row r="766" spans="1:4" s="14" customFormat="1">
      <c r="A766" s="89"/>
      <c r="C766" s="39"/>
    </row>
    <row r="767" spans="1:4" s="14" customFormat="1">
      <c r="A767" s="89"/>
      <c r="C767" s="39"/>
    </row>
    <row r="768" spans="1:4" s="14" customFormat="1">
      <c r="A768" s="89"/>
      <c r="C768" s="39"/>
    </row>
    <row r="769" spans="1:3" s="14" customFormat="1">
      <c r="A769" s="89"/>
      <c r="C769" s="39"/>
    </row>
    <row r="770" spans="1:3" s="14" customFormat="1">
      <c r="A770" s="89"/>
      <c r="C770" s="39"/>
    </row>
    <row r="771" spans="1:3" s="14" customFormat="1">
      <c r="A771" s="89"/>
      <c r="C771" s="39"/>
    </row>
    <row r="772" spans="1:3" s="14" customFormat="1">
      <c r="A772" s="89"/>
      <c r="C772" s="39"/>
    </row>
    <row r="773" spans="1:3" s="14" customFormat="1">
      <c r="A773" s="89"/>
      <c r="C773" s="39"/>
    </row>
    <row r="774" spans="1:3" s="14" customFormat="1">
      <c r="A774" s="89"/>
      <c r="C774" s="39"/>
    </row>
    <row r="775" spans="1:3" s="14" customFormat="1">
      <c r="A775" s="89"/>
      <c r="C775" s="39"/>
    </row>
    <row r="776" spans="1:3" s="14" customFormat="1">
      <c r="A776" s="89"/>
      <c r="C776" s="39"/>
    </row>
    <row r="777" spans="1:3" s="14" customFormat="1">
      <c r="A777" s="89"/>
      <c r="C777" s="39"/>
    </row>
    <row r="778" spans="1:3" s="14" customFormat="1">
      <c r="A778" s="89"/>
      <c r="C778" s="39"/>
    </row>
    <row r="779" spans="1:3" s="14" customFormat="1">
      <c r="A779" s="89"/>
      <c r="C779" s="39"/>
    </row>
    <row r="780" spans="1:3" s="14" customFormat="1">
      <c r="A780" s="89"/>
      <c r="C780" s="39"/>
    </row>
    <row r="781" spans="1:3" s="14" customFormat="1">
      <c r="A781" s="89"/>
      <c r="C781" s="39"/>
    </row>
    <row r="782" spans="1:3" s="14" customFormat="1">
      <c r="A782" s="89"/>
      <c r="C782" s="39"/>
    </row>
    <row r="783" spans="1:3" s="14" customFormat="1">
      <c r="A783" s="89"/>
      <c r="C783" s="39"/>
    </row>
    <row r="784" spans="1:3" s="14" customFormat="1">
      <c r="A784" s="89"/>
      <c r="C784" s="39"/>
    </row>
    <row r="785" spans="1:3" s="14" customFormat="1">
      <c r="A785" s="89"/>
      <c r="C785" s="39"/>
    </row>
    <row r="786" spans="1:3" s="14" customFormat="1">
      <c r="A786" s="89"/>
      <c r="C786" s="39"/>
    </row>
    <row r="787" spans="1:3" s="14" customFormat="1">
      <c r="A787" s="89"/>
      <c r="C787" s="39"/>
    </row>
    <row r="788" spans="1:3" s="14" customFormat="1">
      <c r="A788" s="89"/>
      <c r="C788" s="39"/>
    </row>
    <row r="789" spans="1:3" s="14" customFormat="1">
      <c r="A789" s="89"/>
      <c r="C789" s="39"/>
    </row>
    <row r="790" spans="1:3" s="14" customFormat="1">
      <c r="A790" s="89"/>
      <c r="C790" s="39"/>
    </row>
    <row r="791" spans="1:3" s="14" customFormat="1">
      <c r="A791" s="89"/>
      <c r="C791" s="39"/>
    </row>
    <row r="792" spans="1:3" s="14" customFormat="1">
      <c r="A792" s="89"/>
      <c r="C792" s="39"/>
    </row>
    <row r="793" spans="1:3" s="14" customFormat="1">
      <c r="A793" s="89"/>
      <c r="C793" s="39"/>
    </row>
    <row r="794" spans="1:3" s="14" customFormat="1">
      <c r="A794" s="89"/>
      <c r="C794" s="39"/>
    </row>
    <row r="795" spans="1:3" s="14" customFormat="1">
      <c r="A795" s="89"/>
      <c r="C795" s="39"/>
    </row>
    <row r="796" spans="1:3" s="14" customFormat="1">
      <c r="A796" s="89"/>
      <c r="C796" s="39"/>
    </row>
    <row r="797" spans="1:3" s="14" customFormat="1">
      <c r="A797" s="89"/>
      <c r="C797" s="39"/>
    </row>
    <row r="798" spans="1:3" s="14" customFormat="1">
      <c r="A798" s="89"/>
      <c r="C798" s="39"/>
    </row>
    <row r="799" spans="1:3" s="14" customFormat="1">
      <c r="A799" s="89"/>
      <c r="C799" s="39"/>
    </row>
    <row r="800" spans="1:3" s="14" customFormat="1">
      <c r="A800" s="89"/>
      <c r="C800" s="39"/>
    </row>
    <row r="801" spans="1:3" s="14" customFormat="1">
      <c r="A801" s="89"/>
      <c r="C801" s="39"/>
    </row>
    <row r="802" spans="1:3" s="14" customFormat="1">
      <c r="A802" s="89"/>
      <c r="C802" s="39"/>
    </row>
    <row r="803" spans="1:3" s="14" customFormat="1">
      <c r="A803" s="89"/>
      <c r="C803" s="39"/>
    </row>
    <row r="804" spans="1:3" s="14" customFormat="1">
      <c r="A804" s="89"/>
      <c r="C804" s="39"/>
    </row>
    <row r="805" spans="1:3" s="14" customFormat="1">
      <c r="A805" s="89"/>
      <c r="C805" s="39"/>
    </row>
    <row r="806" spans="1:3" s="14" customFormat="1">
      <c r="A806" s="89"/>
      <c r="C806" s="39"/>
    </row>
    <row r="807" spans="1:3" s="14" customFormat="1">
      <c r="A807" s="89"/>
      <c r="C807" s="39"/>
    </row>
    <row r="808" spans="1:3" s="14" customFormat="1">
      <c r="A808" s="89"/>
      <c r="C808" s="39"/>
    </row>
    <row r="809" spans="1:3" s="14" customFormat="1">
      <c r="A809" s="89"/>
      <c r="C809" s="39"/>
    </row>
    <row r="810" spans="1:3" s="14" customFormat="1">
      <c r="A810" s="89"/>
      <c r="C810" s="39"/>
    </row>
    <row r="811" spans="1:3" s="14" customFormat="1">
      <c r="A811" s="89"/>
      <c r="C811" s="39"/>
    </row>
    <row r="812" spans="1:3" s="14" customFormat="1">
      <c r="A812" s="89"/>
      <c r="C812" s="39"/>
    </row>
    <row r="813" spans="1:3" s="14" customFormat="1">
      <c r="A813" s="89"/>
      <c r="C813" s="39"/>
    </row>
    <row r="814" spans="1:3" s="14" customFormat="1">
      <c r="A814" s="89"/>
      <c r="C814" s="39"/>
    </row>
    <row r="815" spans="1:3" s="14" customFormat="1">
      <c r="A815" s="89"/>
      <c r="C815" s="39"/>
    </row>
    <row r="816" spans="1:3" s="14" customFormat="1">
      <c r="A816" s="89"/>
      <c r="C816" s="39"/>
    </row>
    <row r="817" spans="1:3" s="14" customFormat="1">
      <c r="A817" s="89"/>
      <c r="C817" s="39"/>
    </row>
    <row r="818" spans="1:3" s="14" customFormat="1">
      <c r="A818" s="89"/>
      <c r="C818" s="39"/>
    </row>
    <row r="819" spans="1:3" s="14" customFormat="1">
      <c r="A819" s="89"/>
      <c r="C819" s="39"/>
    </row>
    <row r="820" spans="1:3" s="14" customFormat="1">
      <c r="A820" s="89"/>
      <c r="C820" s="39"/>
    </row>
    <row r="821" spans="1:3" s="14" customFormat="1">
      <c r="A821" s="89"/>
      <c r="C821" s="39"/>
    </row>
    <row r="822" spans="1:3" s="14" customFormat="1">
      <c r="A822" s="89"/>
      <c r="C822" s="39"/>
    </row>
    <row r="823" spans="1:3" s="14" customFormat="1">
      <c r="A823" s="89"/>
      <c r="C823" s="39"/>
    </row>
    <row r="824" spans="1:3" s="14" customFormat="1">
      <c r="A824" s="89"/>
      <c r="C824" s="39"/>
    </row>
    <row r="825" spans="1:3" s="14" customFormat="1">
      <c r="A825" s="89"/>
      <c r="C825" s="39"/>
    </row>
    <row r="826" spans="1:3" s="14" customFormat="1">
      <c r="A826" s="89"/>
      <c r="C826" s="39"/>
    </row>
    <row r="827" spans="1:3" s="14" customFormat="1">
      <c r="A827" s="89"/>
      <c r="C827" s="39"/>
    </row>
    <row r="828" spans="1:3" s="14" customFormat="1">
      <c r="A828" s="89"/>
      <c r="C828" s="39"/>
    </row>
    <row r="829" spans="1:3" s="14" customFormat="1">
      <c r="A829" s="89"/>
      <c r="C829" s="39"/>
    </row>
    <row r="830" spans="1:3" s="14" customFormat="1">
      <c r="A830" s="89"/>
      <c r="C830" s="39"/>
    </row>
    <row r="831" spans="1:3" s="14" customFormat="1">
      <c r="A831" s="89"/>
      <c r="C831" s="39"/>
    </row>
    <row r="832" spans="1:3" s="14" customFormat="1">
      <c r="A832" s="89"/>
      <c r="C832" s="39"/>
    </row>
    <row r="833" spans="1:3" s="14" customFormat="1">
      <c r="A833" s="89"/>
      <c r="C833" s="39"/>
    </row>
    <row r="834" spans="1:3" s="14" customFormat="1">
      <c r="A834" s="89"/>
      <c r="C834" s="39"/>
    </row>
    <row r="835" spans="1:3" s="14" customFormat="1">
      <c r="A835" s="89"/>
      <c r="C835" s="39"/>
    </row>
    <row r="836" spans="1:3" s="14" customFormat="1">
      <c r="A836" s="89"/>
      <c r="C836" s="39"/>
    </row>
    <row r="837" spans="1:3" s="14" customFormat="1">
      <c r="A837" s="89"/>
      <c r="C837" s="39"/>
    </row>
    <row r="838" spans="1:3" s="14" customFormat="1">
      <c r="A838" s="89"/>
      <c r="C838" s="39"/>
    </row>
    <row r="839" spans="1:3" s="14" customFormat="1">
      <c r="A839" s="89"/>
      <c r="C839" s="39"/>
    </row>
    <row r="840" spans="1:3" s="14" customFormat="1">
      <c r="A840" s="89"/>
      <c r="C840" s="39"/>
    </row>
    <row r="841" spans="1:3" s="14" customFormat="1">
      <c r="A841" s="89"/>
      <c r="C841" s="39"/>
    </row>
    <row r="842" spans="1:3" s="14" customFormat="1">
      <c r="A842" s="89"/>
      <c r="C842" s="39"/>
    </row>
    <row r="843" spans="1:3" s="14" customFormat="1">
      <c r="A843" s="89"/>
      <c r="C843" s="39"/>
    </row>
    <row r="844" spans="1:3" s="14" customFormat="1">
      <c r="A844" s="89"/>
      <c r="C844" s="39"/>
    </row>
    <row r="845" spans="1:3" s="14" customFormat="1">
      <c r="A845" s="89"/>
      <c r="C845" s="39"/>
    </row>
    <row r="846" spans="1:3" s="14" customFormat="1">
      <c r="A846" s="89"/>
      <c r="C846" s="39"/>
    </row>
    <row r="847" spans="1:3" s="14" customFormat="1">
      <c r="A847" s="89"/>
      <c r="C847" s="39"/>
    </row>
    <row r="848" spans="1:3" s="14" customFormat="1">
      <c r="A848" s="89"/>
      <c r="C848" s="39"/>
    </row>
    <row r="849" spans="1:3" s="14" customFormat="1">
      <c r="A849" s="89"/>
      <c r="C849" s="39"/>
    </row>
    <row r="850" spans="1:3" s="14" customFormat="1">
      <c r="A850" s="89"/>
      <c r="C850" s="39"/>
    </row>
    <row r="851" spans="1:3" s="14" customFormat="1">
      <c r="A851" s="89"/>
      <c r="C851" s="39"/>
    </row>
    <row r="852" spans="1:3" s="14" customFormat="1">
      <c r="A852" s="89"/>
      <c r="C852" s="39"/>
    </row>
    <row r="853" spans="1:3" s="14" customFormat="1">
      <c r="A853" s="89"/>
      <c r="C853" s="39"/>
    </row>
    <row r="854" spans="1:3" s="14" customFormat="1">
      <c r="A854" s="89"/>
      <c r="C854" s="39"/>
    </row>
    <row r="855" spans="1:3" s="14" customFormat="1">
      <c r="A855" s="89"/>
      <c r="C855" s="39"/>
    </row>
    <row r="856" spans="1:3" s="14" customFormat="1">
      <c r="A856" s="89"/>
      <c r="C856" s="39"/>
    </row>
    <row r="857" spans="1:3" s="14" customFormat="1">
      <c r="A857" s="89"/>
      <c r="C857" s="39"/>
    </row>
    <row r="858" spans="1:3" s="14" customFormat="1">
      <c r="A858" s="89"/>
      <c r="C858" s="39"/>
    </row>
    <row r="859" spans="1:3" s="14" customFormat="1">
      <c r="A859" s="89"/>
      <c r="C859" s="39"/>
    </row>
    <row r="860" spans="1:3" s="14" customFormat="1">
      <c r="A860" s="89"/>
      <c r="C860" s="39"/>
    </row>
    <row r="861" spans="1:3" s="14" customFormat="1">
      <c r="A861" s="89"/>
      <c r="C861" s="39"/>
    </row>
    <row r="862" spans="1:3" s="14" customFormat="1">
      <c r="A862" s="89"/>
      <c r="C862" s="39"/>
    </row>
    <row r="863" spans="1:3" s="14" customFormat="1">
      <c r="A863" s="89"/>
      <c r="C863" s="39"/>
    </row>
    <row r="864" spans="1:3" s="14" customFormat="1">
      <c r="A864" s="89"/>
      <c r="C864" s="39"/>
    </row>
    <row r="865" spans="1:3" s="14" customFormat="1">
      <c r="A865" s="89"/>
      <c r="C865" s="39"/>
    </row>
    <row r="866" spans="1:3" s="14" customFormat="1">
      <c r="A866" s="89"/>
      <c r="C866" s="39"/>
    </row>
    <row r="867" spans="1:3" s="14" customFormat="1">
      <c r="A867" s="89"/>
      <c r="C867" s="39"/>
    </row>
    <row r="868" spans="1:3" s="14" customFormat="1">
      <c r="A868" s="89"/>
      <c r="C868" s="39"/>
    </row>
    <row r="869" spans="1:3" s="14" customFormat="1">
      <c r="A869" s="89"/>
      <c r="C869" s="39"/>
    </row>
    <row r="870" spans="1:3" s="14" customFormat="1">
      <c r="A870" s="89"/>
      <c r="C870" s="39"/>
    </row>
    <row r="871" spans="1:3" s="14" customFormat="1">
      <c r="A871" s="89"/>
      <c r="C871" s="39"/>
    </row>
    <row r="872" spans="1:3" s="14" customFormat="1">
      <c r="A872" s="89"/>
      <c r="C872" s="39"/>
    </row>
    <row r="873" spans="1:3" s="14" customFormat="1">
      <c r="A873" s="89"/>
      <c r="C873" s="39"/>
    </row>
    <row r="874" spans="1:3" s="14" customFormat="1">
      <c r="A874" s="89"/>
      <c r="C874" s="39"/>
    </row>
    <row r="875" spans="1:3" s="14" customFormat="1">
      <c r="A875" s="89"/>
      <c r="C875" s="39"/>
    </row>
    <row r="876" spans="1:3" s="14" customFormat="1">
      <c r="A876" s="89"/>
      <c r="C876" s="39"/>
    </row>
    <row r="877" spans="1:3" s="14" customFormat="1">
      <c r="A877" s="89"/>
      <c r="C877" s="39"/>
    </row>
    <row r="878" spans="1:3" s="14" customFormat="1">
      <c r="A878" s="89"/>
      <c r="C878" s="39"/>
    </row>
    <row r="879" spans="1:3" s="14" customFormat="1">
      <c r="A879" s="89"/>
      <c r="C879" s="39"/>
    </row>
    <row r="880" spans="1:3" s="14" customFormat="1">
      <c r="A880" s="89"/>
      <c r="C880" s="39"/>
    </row>
    <row r="881" spans="1:3" s="14" customFormat="1">
      <c r="A881" s="89"/>
      <c r="C881" s="39"/>
    </row>
    <row r="882" spans="1:3" s="14" customFormat="1">
      <c r="A882" s="89"/>
      <c r="C882" s="39"/>
    </row>
    <row r="883" spans="1:3" s="14" customFormat="1">
      <c r="A883" s="89"/>
      <c r="C883" s="39"/>
    </row>
    <row r="884" spans="1:3" s="14" customFormat="1">
      <c r="A884" s="89"/>
      <c r="C884" s="39"/>
    </row>
    <row r="885" spans="1:3" s="14" customFormat="1">
      <c r="A885" s="89"/>
      <c r="C885" s="39"/>
    </row>
    <row r="886" spans="1:3" s="14" customFormat="1">
      <c r="A886" s="89"/>
      <c r="C886" s="39"/>
    </row>
    <row r="887" spans="1:3" s="14" customFormat="1">
      <c r="A887" s="89"/>
      <c r="C887" s="39"/>
    </row>
    <row r="888" spans="1:3" s="14" customFormat="1">
      <c r="A888" s="89"/>
      <c r="C888" s="39"/>
    </row>
    <row r="889" spans="1:3" s="14" customFormat="1">
      <c r="A889" s="89"/>
      <c r="C889" s="39"/>
    </row>
    <row r="890" spans="1:3" s="14" customFormat="1">
      <c r="A890" s="89"/>
      <c r="C890" s="39"/>
    </row>
    <row r="891" spans="1:3" s="14" customFormat="1">
      <c r="A891" s="89"/>
      <c r="C891" s="39"/>
    </row>
    <row r="892" spans="1:3" s="14" customFormat="1">
      <c r="A892" s="89"/>
      <c r="C892" s="39"/>
    </row>
    <row r="893" spans="1:3" s="14" customFormat="1">
      <c r="A893" s="89"/>
      <c r="C893" s="39"/>
    </row>
    <row r="894" spans="1:3" s="14" customFormat="1">
      <c r="A894" s="89"/>
      <c r="C894" s="39"/>
    </row>
    <row r="895" spans="1:3" s="14" customFormat="1">
      <c r="A895" s="89"/>
      <c r="C895" s="39"/>
    </row>
    <row r="896" spans="1:3" s="14" customFormat="1">
      <c r="A896" s="89"/>
      <c r="C896" s="39"/>
    </row>
    <row r="897" spans="1:3" s="14" customFormat="1">
      <c r="A897" s="89"/>
      <c r="C897" s="39"/>
    </row>
    <row r="898" spans="1:3" s="14" customFormat="1">
      <c r="A898" s="89"/>
      <c r="C898" s="39"/>
    </row>
    <row r="899" spans="1:3" s="14" customFormat="1">
      <c r="A899" s="89"/>
      <c r="C899" s="39"/>
    </row>
    <row r="900" spans="1:3" s="14" customFormat="1">
      <c r="A900" s="89"/>
      <c r="C900" s="39"/>
    </row>
    <row r="901" spans="1:3" s="14" customFormat="1">
      <c r="A901" s="89"/>
      <c r="C901" s="39"/>
    </row>
    <row r="902" spans="1:3" s="14" customFormat="1">
      <c r="A902" s="89"/>
      <c r="C902" s="39"/>
    </row>
    <row r="903" spans="1:3" s="14" customFormat="1">
      <c r="A903" s="89"/>
      <c r="C903" s="39"/>
    </row>
    <row r="904" spans="1:3" s="14" customFormat="1">
      <c r="A904" s="89"/>
      <c r="C904" s="39"/>
    </row>
    <row r="905" spans="1:3" s="14" customFormat="1">
      <c r="A905" s="89"/>
      <c r="C905" s="39"/>
    </row>
    <row r="906" spans="1:3" s="14" customFormat="1">
      <c r="A906" s="89"/>
      <c r="C906" s="39"/>
    </row>
    <row r="907" spans="1:3" s="14" customFormat="1">
      <c r="A907" s="89"/>
      <c r="C907" s="39"/>
    </row>
    <row r="908" spans="1:3" s="14" customFormat="1">
      <c r="A908" s="89"/>
      <c r="C908" s="39"/>
    </row>
    <row r="909" spans="1:3" s="14" customFormat="1">
      <c r="A909" s="89"/>
      <c r="C909" s="39"/>
    </row>
    <row r="910" spans="1:3" s="14" customFormat="1">
      <c r="A910" s="89"/>
      <c r="C910" s="39"/>
    </row>
    <row r="911" spans="1:3" s="14" customFormat="1">
      <c r="A911" s="89"/>
      <c r="C911" s="39"/>
    </row>
    <row r="912" spans="1:3" s="14" customFormat="1">
      <c r="A912" s="89"/>
      <c r="C912" s="39"/>
    </row>
    <row r="913" spans="1:3" s="14" customFormat="1">
      <c r="A913" s="89"/>
      <c r="C913" s="39"/>
    </row>
    <row r="914" spans="1:3" s="14" customFormat="1">
      <c r="A914" s="89"/>
      <c r="C914" s="39"/>
    </row>
    <row r="915" spans="1:3" s="14" customFormat="1">
      <c r="A915" s="89"/>
      <c r="C915" s="39"/>
    </row>
    <row r="916" spans="1:3" s="14" customFormat="1">
      <c r="A916" s="89"/>
      <c r="C916" s="39"/>
    </row>
    <row r="917" spans="1:3" s="14" customFormat="1">
      <c r="A917" s="89"/>
      <c r="C917" s="39"/>
    </row>
    <row r="918" spans="1:3" s="14" customFormat="1">
      <c r="A918" s="89"/>
      <c r="C918" s="39"/>
    </row>
    <row r="919" spans="1:3" s="14" customFormat="1">
      <c r="A919" s="89"/>
      <c r="C919" s="39"/>
    </row>
    <row r="920" spans="1:3" s="14" customFormat="1">
      <c r="A920" s="89"/>
      <c r="C920" s="39"/>
    </row>
    <row r="921" spans="1:3" s="14" customFormat="1">
      <c r="A921" s="89"/>
      <c r="C921" s="39"/>
    </row>
    <row r="922" spans="1:3" s="14" customFormat="1">
      <c r="A922" s="89"/>
      <c r="C922" s="39"/>
    </row>
    <row r="923" spans="1:3" s="14" customFormat="1">
      <c r="A923" s="89"/>
      <c r="C923" s="39"/>
    </row>
    <row r="924" spans="1:3" s="14" customFormat="1">
      <c r="A924" s="89"/>
      <c r="C924" s="39"/>
    </row>
    <row r="925" spans="1:3" s="14" customFormat="1">
      <c r="A925" s="89"/>
      <c r="C925" s="39"/>
    </row>
    <row r="926" spans="1:3" s="14" customFormat="1">
      <c r="A926" s="89"/>
      <c r="C926" s="39"/>
    </row>
    <row r="927" spans="1:3" s="14" customFormat="1">
      <c r="A927" s="89"/>
      <c r="C927" s="39"/>
    </row>
    <row r="928" spans="1:3" s="14" customFormat="1">
      <c r="A928" s="89"/>
      <c r="C928" s="39"/>
    </row>
    <row r="929" spans="1:3" s="14" customFormat="1">
      <c r="A929" s="89"/>
      <c r="C929" s="39"/>
    </row>
    <row r="930" spans="1:3" s="14" customFormat="1">
      <c r="A930" s="89"/>
      <c r="C930" s="39"/>
    </row>
    <row r="931" spans="1:3" s="14" customFormat="1">
      <c r="A931" s="89"/>
      <c r="C931" s="39"/>
    </row>
    <row r="932" spans="1:3" s="14" customFormat="1">
      <c r="A932" s="89"/>
      <c r="C932" s="39"/>
    </row>
    <row r="933" spans="1:3" s="14" customFormat="1">
      <c r="A933" s="89"/>
      <c r="C933" s="39"/>
    </row>
    <row r="934" spans="1:3" s="14" customFormat="1">
      <c r="A934" s="89"/>
      <c r="C934" s="39"/>
    </row>
    <row r="935" spans="1:3" s="14" customFormat="1">
      <c r="A935" s="89"/>
      <c r="C935" s="39"/>
    </row>
    <row r="936" spans="1:3" s="14" customFormat="1">
      <c r="A936" s="89"/>
      <c r="C936" s="39"/>
    </row>
    <row r="937" spans="1:3" s="14" customFormat="1">
      <c r="A937" s="89"/>
      <c r="C937" s="39"/>
    </row>
    <row r="938" spans="1:3" s="14" customFormat="1">
      <c r="A938" s="89"/>
      <c r="C938" s="39"/>
    </row>
    <row r="939" spans="1:3" s="14" customFormat="1">
      <c r="A939" s="89"/>
      <c r="C939" s="39"/>
    </row>
    <row r="940" spans="1:3" s="14" customFormat="1">
      <c r="A940" s="89"/>
      <c r="C940" s="39"/>
    </row>
    <row r="941" spans="1:3" s="14" customFormat="1">
      <c r="A941" s="89"/>
      <c r="C941" s="39"/>
    </row>
    <row r="942" spans="1:3" s="14" customFormat="1">
      <c r="A942" s="89"/>
      <c r="C942" s="39"/>
    </row>
    <row r="943" spans="1:3" s="14" customFormat="1">
      <c r="A943" s="89"/>
      <c r="C943" s="39"/>
    </row>
    <row r="944" spans="1:3" s="14" customFormat="1">
      <c r="A944" s="89"/>
      <c r="C944" s="39"/>
    </row>
    <row r="945" spans="1:3" s="14" customFormat="1">
      <c r="A945" s="89"/>
      <c r="C945" s="39"/>
    </row>
    <row r="946" spans="1:3" s="14" customFormat="1">
      <c r="A946" s="89"/>
      <c r="C946" s="39"/>
    </row>
    <row r="947" spans="1:3" s="14" customFormat="1">
      <c r="A947" s="89"/>
      <c r="C947" s="39"/>
    </row>
    <row r="948" spans="1:3" s="14" customFormat="1">
      <c r="A948" s="89"/>
      <c r="C948" s="39"/>
    </row>
    <row r="949" spans="1:3" s="14" customFormat="1">
      <c r="A949" s="89"/>
      <c r="C949" s="39"/>
    </row>
    <row r="950" spans="1:3" s="14" customFormat="1">
      <c r="A950" s="89"/>
      <c r="C950" s="39"/>
    </row>
    <row r="951" spans="1:3" s="14" customFormat="1">
      <c r="A951" s="89"/>
      <c r="C951" s="39"/>
    </row>
    <row r="952" spans="1:3" s="14" customFormat="1">
      <c r="A952" s="89"/>
      <c r="C952" s="39"/>
    </row>
    <row r="953" spans="1:3" s="14" customFormat="1">
      <c r="A953" s="89"/>
      <c r="C953" s="39"/>
    </row>
    <row r="954" spans="1:3" s="14" customFormat="1">
      <c r="A954" s="89"/>
      <c r="C954" s="39"/>
    </row>
    <row r="955" spans="1:3" s="14" customFormat="1">
      <c r="A955" s="89"/>
      <c r="C955" s="39"/>
    </row>
    <row r="956" spans="1:3" s="14" customFormat="1">
      <c r="A956" s="89"/>
      <c r="C956" s="39"/>
    </row>
    <row r="957" spans="1:3" s="14" customFormat="1">
      <c r="A957" s="89"/>
      <c r="C957" s="39"/>
    </row>
    <row r="958" spans="1:3" s="14" customFormat="1">
      <c r="A958" s="89"/>
      <c r="C958" s="39"/>
    </row>
    <row r="959" spans="1:3" s="14" customFormat="1">
      <c r="A959" s="89"/>
      <c r="C959" s="39"/>
    </row>
    <row r="960" spans="1:3" s="14" customFormat="1">
      <c r="A960" s="89"/>
      <c r="C960" s="39"/>
    </row>
    <row r="961" spans="1:3" s="14" customFormat="1">
      <c r="A961" s="89"/>
      <c r="C961" s="39"/>
    </row>
    <row r="962" spans="1:3" s="14" customFormat="1">
      <c r="A962" s="89"/>
      <c r="C962" s="39"/>
    </row>
    <row r="963" spans="1:3" s="14" customFormat="1">
      <c r="A963" s="89"/>
      <c r="C963" s="39"/>
    </row>
    <row r="964" spans="1:3" s="14" customFormat="1">
      <c r="A964" s="89"/>
      <c r="C964" s="39"/>
    </row>
    <row r="965" spans="1:3" s="14" customFormat="1">
      <c r="A965" s="89"/>
      <c r="C965" s="39"/>
    </row>
    <row r="966" spans="1:3" s="14" customFormat="1">
      <c r="A966" s="89"/>
      <c r="C966" s="39"/>
    </row>
    <row r="967" spans="1:3" s="14" customFormat="1">
      <c r="A967" s="89"/>
      <c r="C967" s="39"/>
    </row>
    <row r="968" spans="1:3" s="14" customFormat="1">
      <c r="A968" s="89"/>
      <c r="C968" s="39"/>
    </row>
    <row r="969" spans="1:3" s="14" customFormat="1">
      <c r="A969" s="89"/>
      <c r="C969" s="39"/>
    </row>
    <row r="970" spans="1:3" s="14" customFormat="1">
      <c r="A970" s="89"/>
      <c r="C970" s="39"/>
    </row>
    <row r="971" spans="1:3" s="14" customFormat="1">
      <c r="A971" s="89"/>
      <c r="C971" s="39"/>
    </row>
    <row r="972" spans="1:3" s="14" customFormat="1">
      <c r="A972" s="89"/>
      <c r="C972" s="39"/>
    </row>
    <row r="973" spans="1:3" s="14" customFormat="1">
      <c r="A973" s="89"/>
      <c r="C973" s="39"/>
    </row>
    <row r="974" spans="1:3" s="14" customFormat="1">
      <c r="A974" s="89"/>
      <c r="C974" s="39"/>
    </row>
    <row r="975" spans="1:3" s="14" customFormat="1">
      <c r="A975" s="89"/>
      <c r="C975" s="39"/>
    </row>
    <row r="976" spans="1:3" s="14" customFormat="1">
      <c r="A976" s="89"/>
      <c r="C976" s="39"/>
    </row>
    <row r="977" spans="1:3" s="14" customFormat="1">
      <c r="A977" s="89"/>
      <c r="C977" s="39"/>
    </row>
    <row r="978" spans="1:3" s="14" customFormat="1">
      <c r="A978" s="89"/>
      <c r="C978" s="39"/>
    </row>
    <row r="979" spans="1:3" s="14" customFormat="1">
      <c r="A979" s="89"/>
      <c r="C979" s="39"/>
    </row>
    <row r="980" spans="1:3" s="14" customFormat="1">
      <c r="A980" s="89"/>
      <c r="C980" s="39"/>
    </row>
    <row r="981" spans="1:3" s="14" customFormat="1">
      <c r="A981" s="89"/>
      <c r="C981" s="39"/>
    </row>
    <row r="982" spans="1:3" s="14" customFormat="1">
      <c r="A982" s="89"/>
      <c r="C982" s="39"/>
    </row>
    <row r="983" spans="1:3" s="14" customFormat="1">
      <c r="A983" s="89"/>
      <c r="C983" s="39"/>
    </row>
    <row r="984" spans="1:3" s="14" customFormat="1">
      <c r="A984" s="89"/>
      <c r="C984" s="39"/>
    </row>
    <row r="985" spans="1:3" s="14" customFormat="1">
      <c r="A985" s="89"/>
      <c r="C985" s="39"/>
    </row>
    <row r="986" spans="1:3" s="14" customFormat="1">
      <c r="A986" s="89"/>
      <c r="C986" s="39"/>
    </row>
    <row r="987" spans="1:3" s="14" customFormat="1">
      <c r="A987" s="89"/>
      <c r="C987" s="39"/>
    </row>
    <row r="988" spans="1:3" s="14" customFormat="1">
      <c r="A988" s="89"/>
      <c r="C988" s="39"/>
    </row>
    <row r="989" spans="1:3" s="14" customFormat="1">
      <c r="A989" s="89"/>
      <c r="C989" s="39"/>
    </row>
    <row r="990" spans="1:3" s="14" customFormat="1">
      <c r="A990" s="89"/>
      <c r="C990" s="39"/>
    </row>
    <row r="991" spans="1:3" s="14" customFormat="1">
      <c r="A991" s="89"/>
      <c r="C991" s="39"/>
    </row>
    <row r="992" spans="1:3" s="14" customFormat="1">
      <c r="A992" s="89"/>
      <c r="C992" s="39"/>
    </row>
    <row r="993" spans="1:3" s="14" customFormat="1">
      <c r="A993" s="89"/>
      <c r="C993" s="39"/>
    </row>
    <row r="994" spans="1:3" s="14" customFormat="1">
      <c r="A994" s="89"/>
      <c r="C994" s="39"/>
    </row>
    <row r="995" spans="1:3" s="14" customFormat="1">
      <c r="A995" s="89"/>
      <c r="C995" s="39"/>
    </row>
    <row r="996" spans="1:3" s="14" customFormat="1">
      <c r="A996" s="89"/>
      <c r="C996" s="39"/>
    </row>
    <row r="997" spans="1:3" s="14" customFormat="1">
      <c r="A997" s="89"/>
      <c r="C997" s="39"/>
    </row>
    <row r="998" spans="1:3" s="14" customFormat="1">
      <c r="A998" s="89"/>
      <c r="C998" s="39"/>
    </row>
    <row r="999" spans="1:3" s="14" customFormat="1">
      <c r="A999" s="89"/>
      <c r="C999" s="39"/>
    </row>
    <row r="1000" spans="1:3" s="14" customFormat="1">
      <c r="A1000" s="89"/>
      <c r="C1000" s="39"/>
    </row>
    <row r="1001" spans="1:3" s="14" customFormat="1">
      <c r="A1001" s="89"/>
      <c r="C1001" s="39"/>
    </row>
    <row r="1002" spans="1:3" s="14" customFormat="1">
      <c r="A1002" s="89"/>
      <c r="C1002" s="39"/>
    </row>
    <row r="1003" spans="1:3" s="14" customFormat="1">
      <c r="A1003" s="89"/>
      <c r="C1003" s="39"/>
    </row>
    <row r="1004" spans="1:3" s="14" customFormat="1">
      <c r="A1004" s="89"/>
      <c r="C1004" s="39"/>
    </row>
    <row r="1005" spans="1:3" s="14" customFormat="1">
      <c r="A1005" s="89"/>
      <c r="C1005" s="39"/>
    </row>
    <row r="1006" spans="1:3" s="14" customFormat="1">
      <c r="A1006" s="89"/>
      <c r="C1006" s="39"/>
    </row>
    <row r="1007" spans="1:3" s="14" customFormat="1">
      <c r="A1007" s="89"/>
      <c r="C1007" s="39"/>
    </row>
    <row r="1008" spans="1:3" s="14" customFormat="1">
      <c r="A1008" s="89"/>
      <c r="C1008" s="39"/>
    </row>
    <row r="1009" spans="1:3" s="14" customFormat="1">
      <c r="A1009" s="89"/>
      <c r="C1009" s="39"/>
    </row>
    <row r="1010" spans="1:3" s="14" customFormat="1">
      <c r="A1010" s="89"/>
      <c r="C1010" s="39"/>
    </row>
    <row r="1011" spans="1:3" s="14" customFormat="1">
      <c r="A1011" s="89"/>
      <c r="C1011" s="39"/>
    </row>
    <row r="1012" spans="1:3" s="14" customFormat="1">
      <c r="A1012" s="89"/>
      <c r="C1012" s="39"/>
    </row>
    <row r="1013" spans="1:3" s="14" customFormat="1">
      <c r="A1013" s="89"/>
      <c r="C1013" s="39"/>
    </row>
    <row r="1014" spans="1:3" s="14" customFormat="1">
      <c r="A1014" s="89"/>
      <c r="C1014" s="39"/>
    </row>
    <row r="1015" spans="1:3" s="14" customFormat="1">
      <c r="A1015" s="89"/>
      <c r="C1015" s="39"/>
    </row>
    <row r="1016" spans="1:3" s="14" customFormat="1">
      <c r="A1016" s="89"/>
      <c r="C1016" s="39"/>
    </row>
    <row r="1017" spans="1:3" s="14" customFormat="1">
      <c r="A1017" s="89"/>
      <c r="C1017" s="39"/>
    </row>
    <row r="1018" spans="1:3" s="14" customFormat="1">
      <c r="A1018" s="89"/>
      <c r="C1018" s="39"/>
    </row>
    <row r="1019" spans="1:3" s="14" customFormat="1">
      <c r="A1019" s="89"/>
      <c r="C1019" s="39"/>
    </row>
    <row r="1020" spans="1:3" s="14" customFormat="1">
      <c r="A1020" s="89"/>
      <c r="C1020" s="39"/>
    </row>
    <row r="1021" spans="1:3" s="14" customFormat="1">
      <c r="A1021" s="89"/>
      <c r="C1021" s="39"/>
    </row>
    <row r="1022" spans="1:3" s="14" customFormat="1">
      <c r="A1022" s="89"/>
      <c r="C1022" s="39"/>
    </row>
    <row r="1023" spans="1:3" s="14" customFormat="1">
      <c r="A1023" s="89"/>
      <c r="C1023" s="39"/>
    </row>
    <row r="1024" spans="1:3" s="14" customFormat="1">
      <c r="A1024" s="89"/>
      <c r="C1024" s="39"/>
    </row>
    <row r="1025" spans="1:3" s="14" customFormat="1">
      <c r="A1025" s="89"/>
      <c r="C1025" s="39"/>
    </row>
    <row r="1026" spans="1:3" s="14" customFormat="1">
      <c r="A1026" s="89"/>
      <c r="C1026" s="39"/>
    </row>
    <row r="1027" spans="1:3" s="14" customFormat="1">
      <c r="A1027" s="89"/>
      <c r="C1027" s="39"/>
    </row>
    <row r="1028" spans="1:3" s="14" customFormat="1">
      <c r="A1028" s="89"/>
      <c r="C1028" s="39"/>
    </row>
    <row r="1029" spans="1:3" s="14" customFormat="1">
      <c r="A1029" s="89"/>
      <c r="C1029" s="39"/>
    </row>
    <row r="1030" spans="1:3" s="14" customFormat="1">
      <c r="A1030" s="89"/>
      <c r="C1030" s="39"/>
    </row>
    <row r="1031" spans="1:3" s="14" customFormat="1">
      <c r="A1031" s="89"/>
      <c r="C1031" s="39"/>
    </row>
    <row r="1032" spans="1:3" s="14" customFormat="1">
      <c r="A1032" s="89"/>
      <c r="C1032" s="39"/>
    </row>
    <row r="1033" spans="1:3" s="14" customFormat="1">
      <c r="A1033" s="89"/>
      <c r="C1033" s="39"/>
    </row>
    <row r="1034" spans="1:3" s="14" customFormat="1">
      <c r="A1034" s="89"/>
      <c r="C1034" s="39"/>
    </row>
    <row r="1035" spans="1:3" s="14" customFormat="1">
      <c r="A1035" s="89"/>
      <c r="C1035" s="39"/>
    </row>
    <row r="1036" spans="1:3" s="14" customFormat="1">
      <c r="A1036" s="89"/>
      <c r="C1036" s="39"/>
    </row>
    <row r="1037" spans="1:3" s="14" customFormat="1">
      <c r="A1037" s="89"/>
      <c r="C1037" s="39"/>
    </row>
    <row r="1038" spans="1:3" s="14" customFormat="1">
      <c r="A1038" s="89"/>
      <c r="C1038" s="39"/>
    </row>
    <row r="1039" spans="1:3" s="14" customFormat="1">
      <c r="A1039" s="89"/>
      <c r="C1039" s="39"/>
    </row>
    <row r="1040" spans="1:3" s="14" customFormat="1">
      <c r="A1040" s="89"/>
      <c r="C1040" s="39"/>
    </row>
    <row r="1041" spans="1:3" s="14" customFormat="1">
      <c r="A1041" s="89"/>
      <c r="C1041" s="39"/>
    </row>
    <row r="1042" spans="1:3" s="14" customFormat="1">
      <c r="A1042" s="89"/>
      <c r="C1042" s="39"/>
    </row>
    <row r="1043" spans="1:3" s="14" customFormat="1">
      <c r="A1043" s="89"/>
      <c r="C1043" s="39"/>
    </row>
    <row r="1044" spans="1:3" s="14" customFormat="1">
      <c r="A1044" s="89"/>
      <c r="C1044" s="39"/>
    </row>
    <row r="1045" spans="1:3" s="14" customFormat="1">
      <c r="A1045" s="89"/>
      <c r="C1045" s="39"/>
    </row>
    <row r="1046" spans="1:3" s="14" customFormat="1">
      <c r="A1046" s="89"/>
      <c r="C1046" s="39"/>
    </row>
    <row r="1047" spans="1:3" s="14" customFormat="1">
      <c r="A1047" s="89"/>
      <c r="C1047" s="39"/>
    </row>
    <row r="1048" spans="1:3" s="14" customFormat="1">
      <c r="A1048" s="89"/>
      <c r="C1048" s="39"/>
    </row>
    <row r="1049" spans="1:3" s="14" customFormat="1">
      <c r="A1049" s="89"/>
      <c r="C1049" s="39"/>
    </row>
    <row r="1050" spans="1:3" s="14" customFormat="1">
      <c r="A1050" s="89"/>
      <c r="C1050" s="39"/>
    </row>
    <row r="1051" spans="1:3" s="14" customFormat="1">
      <c r="A1051" s="89"/>
      <c r="C1051" s="39"/>
    </row>
    <row r="1052" spans="1:3" s="14" customFormat="1">
      <c r="A1052" s="89"/>
      <c r="C1052" s="39"/>
    </row>
    <row r="1053" spans="1:3" s="14" customFormat="1">
      <c r="A1053" s="89"/>
      <c r="C1053" s="39"/>
    </row>
    <row r="1054" spans="1:3" s="14" customFormat="1">
      <c r="A1054" s="89"/>
      <c r="C1054" s="39"/>
    </row>
    <row r="1055" spans="1:3" s="14" customFormat="1">
      <c r="A1055" s="89"/>
      <c r="C1055" s="39"/>
    </row>
    <row r="1056" spans="1:3" s="14" customFormat="1">
      <c r="A1056" s="89"/>
      <c r="C1056" s="39"/>
    </row>
    <row r="1057" spans="1:3" s="14" customFormat="1">
      <c r="A1057" s="89"/>
      <c r="C1057" s="39"/>
    </row>
    <row r="1058" spans="1:3" s="14" customFormat="1">
      <c r="A1058" s="89"/>
      <c r="C1058" s="39"/>
    </row>
    <row r="1059" spans="1:3" s="14" customFormat="1">
      <c r="A1059" s="89"/>
      <c r="C1059" s="39"/>
    </row>
    <row r="1060" spans="1:3" s="14" customFormat="1">
      <c r="A1060" s="89"/>
      <c r="C1060" s="39"/>
    </row>
    <row r="1061" spans="1:3" s="14" customFormat="1">
      <c r="A1061" s="89"/>
      <c r="C1061" s="39"/>
    </row>
    <row r="1062" spans="1:3" s="14" customFormat="1">
      <c r="A1062" s="89"/>
      <c r="C1062" s="39"/>
    </row>
    <row r="1063" spans="1:3" s="14" customFormat="1">
      <c r="A1063" s="89"/>
      <c r="C1063" s="39"/>
    </row>
    <row r="1064" spans="1:3" s="14" customFormat="1">
      <c r="A1064" s="89"/>
      <c r="C1064" s="39"/>
    </row>
    <row r="1065" spans="1:3" s="14" customFormat="1">
      <c r="A1065" s="89"/>
      <c r="C1065" s="39"/>
    </row>
    <row r="1066" spans="1:3" s="14" customFormat="1">
      <c r="A1066" s="89"/>
      <c r="C1066" s="39"/>
    </row>
    <row r="1067" spans="1:3" s="14" customFormat="1">
      <c r="A1067" s="89"/>
      <c r="C1067" s="39"/>
    </row>
    <row r="1068" spans="1:3" s="14" customFormat="1">
      <c r="A1068" s="89"/>
      <c r="C1068" s="39"/>
    </row>
    <row r="1069" spans="1:3" s="14" customFormat="1">
      <c r="A1069" s="89"/>
      <c r="C1069" s="39"/>
    </row>
    <row r="1070" spans="1:3" s="14" customFormat="1">
      <c r="A1070" s="89"/>
      <c r="C1070" s="39"/>
    </row>
    <row r="1071" spans="1:3" s="14" customFormat="1">
      <c r="A1071" s="89"/>
      <c r="C1071" s="39"/>
    </row>
    <row r="1072" spans="1:3" s="14" customFormat="1">
      <c r="A1072" s="89"/>
      <c r="C1072" s="39"/>
    </row>
    <row r="1073" spans="1:3" s="14" customFormat="1">
      <c r="A1073" s="89"/>
      <c r="C1073" s="39"/>
    </row>
    <row r="1074" spans="1:3" s="14" customFormat="1">
      <c r="A1074" s="89"/>
      <c r="C1074" s="39"/>
    </row>
    <row r="1075" spans="1:3" s="14" customFormat="1">
      <c r="A1075" s="89"/>
      <c r="C1075" s="39"/>
    </row>
    <row r="1076" spans="1:3" s="14" customFormat="1">
      <c r="A1076" s="89"/>
      <c r="C1076" s="39"/>
    </row>
    <row r="1077" spans="1:3" s="14" customFormat="1">
      <c r="A1077" s="89"/>
      <c r="C1077" s="39"/>
    </row>
    <row r="1078" spans="1:3" s="14" customFormat="1">
      <c r="A1078" s="89"/>
      <c r="C1078" s="39"/>
    </row>
    <row r="1079" spans="1:3" s="14" customFormat="1">
      <c r="A1079" s="89"/>
      <c r="C1079" s="39"/>
    </row>
    <row r="1080" spans="1:3" s="14" customFormat="1">
      <c r="A1080" s="89"/>
      <c r="C1080" s="39"/>
    </row>
    <row r="1081" spans="1:3" s="14" customFormat="1">
      <c r="A1081" s="89"/>
      <c r="C1081" s="39"/>
    </row>
    <row r="1082" spans="1:3" s="14" customFormat="1">
      <c r="A1082" s="89"/>
      <c r="C1082" s="39"/>
    </row>
    <row r="1083" spans="1:3" s="14" customFormat="1">
      <c r="A1083" s="89"/>
      <c r="C1083" s="39"/>
    </row>
    <row r="1084" spans="1:3" s="14" customFormat="1">
      <c r="A1084" s="89"/>
      <c r="C1084" s="39"/>
    </row>
    <row r="1085" spans="1:3" s="14" customFormat="1">
      <c r="A1085" s="89"/>
      <c r="C1085" s="39"/>
    </row>
    <row r="1086" spans="1:3" s="14" customFormat="1">
      <c r="A1086" s="89"/>
      <c r="C1086" s="39"/>
    </row>
    <row r="1087" spans="1:3" s="14" customFormat="1">
      <c r="A1087" s="89"/>
      <c r="C1087" s="39"/>
    </row>
    <row r="1088" spans="1:3" s="14" customFormat="1">
      <c r="A1088" s="89"/>
      <c r="C1088" s="39"/>
    </row>
    <row r="1089" spans="1:3" s="14" customFormat="1">
      <c r="A1089" s="89"/>
      <c r="C1089" s="39"/>
    </row>
    <row r="1090" spans="1:3" s="14" customFormat="1">
      <c r="A1090" s="89"/>
      <c r="C1090" s="39"/>
    </row>
    <row r="1091" spans="1:3" s="14" customFormat="1">
      <c r="A1091" s="89"/>
      <c r="C1091" s="39"/>
    </row>
    <row r="1092" spans="1:3" s="14" customFormat="1">
      <c r="A1092" s="89"/>
      <c r="C1092" s="39"/>
    </row>
    <row r="1093" spans="1:3" s="14" customFormat="1">
      <c r="A1093" s="89"/>
      <c r="C1093" s="39"/>
    </row>
    <row r="1094" spans="1:3" s="14" customFormat="1">
      <c r="A1094" s="89"/>
      <c r="C1094" s="39"/>
    </row>
    <row r="1095" spans="1:3" s="14" customFormat="1">
      <c r="A1095" s="89"/>
      <c r="C1095" s="39"/>
    </row>
    <row r="1096" spans="1:3" s="14" customFormat="1">
      <c r="A1096" s="89"/>
      <c r="C1096" s="39"/>
    </row>
    <row r="1097" spans="1:3" s="14" customFormat="1">
      <c r="A1097" s="89"/>
      <c r="C1097" s="39"/>
    </row>
    <row r="1098" spans="1:3" s="14" customFormat="1">
      <c r="A1098" s="89"/>
      <c r="C1098" s="39"/>
    </row>
    <row r="1099" spans="1:3" s="14" customFormat="1">
      <c r="A1099" s="89"/>
      <c r="C1099" s="39"/>
    </row>
    <row r="1100" spans="1:3" s="14" customFormat="1">
      <c r="A1100" s="89"/>
      <c r="C1100" s="39"/>
    </row>
    <row r="1101" spans="1:3" s="14" customFormat="1">
      <c r="A1101" s="89"/>
      <c r="C1101" s="39"/>
    </row>
    <row r="1102" spans="1:3" s="14" customFormat="1">
      <c r="A1102" s="89"/>
      <c r="C1102" s="39"/>
    </row>
    <row r="1103" spans="1:3" s="14" customFormat="1">
      <c r="A1103" s="89"/>
      <c r="C1103" s="39"/>
    </row>
    <row r="1104" spans="1:3" s="14" customFormat="1">
      <c r="A1104" s="89"/>
      <c r="C1104" s="39"/>
    </row>
    <row r="1105" spans="1:3" s="14" customFormat="1">
      <c r="A1105" s="89"/>
      <c r="C1105" s="39"/>
    </row>
    <row r="1106" spans="1:3" s="14" customFormat="1">
      <c r="A1106" s="89"/>
      <c r="C1106" s="39"/>
    </row>
    <row r="1107" spans="1:3" s="14" customFormat="1">
      <c r="A1107" s="89"/>
      <c r="C1107" s="39"/>
    </row>
    <row r="1108" spans="1:3" s="14" customFormat="1">
      <c r="A1108" s="89"/>
      <c r="C1108" s="39"/>
    </row>
    <row r="1109" spans="1:3" s="14" customFormat="1">
      <c r="A1109" s="89"/>
      <c r="C1109" s="39"/>
    </row>
    <row r="1110" spans="1:3" s="14" customFormat="1">
      <c r="A1110" s="89"/>
      <c r="C1110" s="39"/>
    </row>
    <row r="1111" spans="1:3" s="14" customFormat="1">
      <c r="A1111" s="89"/>
      <c r="C1111" s="39"/>
    </row>
    <row r="1112" spans="1:3" s="14" customFormat="1">
      <c r="A1112" s="89"/>
      <c r="C1112" s="39"/>
    </row>
    <row r="1113" spans="1:3" s="14" customFormat="1">
      <c r="A1113" s="89"/>
      <c r="C1113" s="39"/>
    </row>
    <row r="1114" spans="1:3" s="14" customFormat="1">
      <c r="A1114" s="89"/>
      <c r="C1114" s="39"/>
    </row>
    <row r="1115" spans="1:3" s="14" customFormat="1">
      <c r="A1115" s="89"/>
      <c r="C1115" s="39"/>
    </row>
    <row r="1116" spans="1:3" s="14" customFormat="1">
      <c r="A1116" s="89"/>
      <c r="C1116" s="39"/>
    </row>
    <row r="1117" spans="1:3" s="14" customFormat="1">
      <c r="A1117" s="89"/>
      <c r="C1117" s="39"/>
    </row>
    <row r="1118" spans="1:3" s="14" customFormat="1">
      <c r="A1118" s="89"/>
      <c r="C1118" s="39"/>
    </row>
    <row r="1119" spans="1:3" s="14" customFormat="1">
      <c r="A1119" s="89"/>
      <c r="C1119" s="39"/>
    </row>
    <row r="1120" spans="1:3" s="14" customFormat="1">
      <c r="A1120" s="89"/>
      <c r="C1120" s="39"/>
    </row>
    <row r="1121" spans="1:3" s="14" customFormat="1">
      <c r="A1121" s="89"/>
      <c r="C1121" s="39"/>
    </row>
    <row r="1122" spans="1:3" s="14" customFormat="1">
      <c r="A1122" s="89"/>
      <c r="C1122" s="39"/>
    </row>
    <row r="1123" spans="1:3" s="14" customFormat="1">
      <c r="A1123" s="89"/>
      <c r="C1123" s="39"/>
    </row>
    <row r="1124" spans="1:3" s="14" customFormat="1">
      <c r="A1124" s="89"/>
      <c r="C1124" s="39"/>
    </row>
    <row r="1125" spans="1:3" s="14" customFormat="1">
      <c r="A1125" s="89"/>
      <c r="C1125" s="39"/>
    </row>
    <row r="1126" spans="1:3" s="14" customFormat="1">
      <c r="A1126" s="89"/>
      <c r="C1126" s="39"/>
    </row>
    <row r="1127" spans="1:3" s="14" customFormat="1">
      <c r="A1127" s="89"/>
      <c r="C1127" s="39"/>
    </row>
    <row r="1128" spans="1:3" s="14" customFormat="1">
      <c r="A1128" s="89"/>
      <c r="C1128" s="39"/>
    </row>
    <row r="1129" spans="1:3" s="14" customFormat="1">
      <c r="A1129" s="89"/>
      <c r="C1129" s="39"/>
    </row>
    <row r="1130" spans="1:3" s="14" customFormat="1">
      <c r="A1130" s="89"/>
      <c r="C1130" s="39"/>
    </row>
    <row r="1131" spans="1:3" s="14" customFormat="1">
      <c r="A1131" s="89"/>
      <c r="C1131" s="39"/>
    </row>
    <row r="1132" spans="1:3" s="14" customFormat="1">
      <c r="A1132" s="89"/>
      <c r="C1132" s="39"/>
    </row>
    <row r="1133" spans="1:3" s="14" customFormat="1">
      <c r="A1133" s="89"/>
      <c r="C1133" s="39"/>
    </row>
    <row r="1134" spans="1:3" s="14" customFormat="1">
      <c r="A1134" s="89"/>
      <c r="C1134" s="39"/>
    </row>
    <row r="1135" spans="1:3" s="14" customFormat="1">
      <c r="A1135" s="89"/>
      <c r="C1135" s="39"/>
    </row>
    <row r="1136" spans="1:3" s="14" customFormat="1">
      <c r="A1136" s="89"/>
      <c r="C1136" s="39"/>
    </row>
    <row r="1137" spans="1:3" s="14" customFormat="1">
      <c r="A1137" s="89"/>
      <c r="C1137" s="39"/>
    </row>
    <row r="1138" spans="1:3" s="14" customFormat="1">
      <c r="A1138" s="89"/>
      <c r="C1138" s="39"/>
    </row>
    <row r="1139" spans="1:3" s="14" customFormat="1">
      <c r="A1139" s="89"/>
      <c r="C1139" s="39"/>
    </row>
    <row r="1140" spans="1:3" s="14" customFormat="1">
      <c r="A1140" s="89"/>
      <c r="C1140" s="39"/>
    </row>
    <row r="1141" spans="1:3" s="14" customFormat="1">
      <c r="A1141" s="89"/>
      <c r="C1141" s="39"/>
    </row>
    <row r="1142" spans="1:3" s="14" customFormat="1">
      <c r="A1142" s="89"/>
      <c r="C1142" s="39"/>
    </row>
    <row r="1143" spans="1:3" s="14" customFormat="1">
      <c r="A1143" s="89"/>
      <c r="C1143" s="39"/>
    </row>
    <row r="1144" spans="1:3" s="14" customFormat="1">
      <c r="A1144" s="89"/>
      <c r="C1144" s="39"/>
    </row>
    <row r="1145" spans="1:3" s="14" customFormat="1">
      <c r="A1145" s="89"/>
      <c r="C1145" s="39"/>
    </row>
    <row r="1146" spans="1:3" s="14" customFormat="1">
      <c r="A1146" s="89"/>
      <c r="C1146" s="39"/>
    </row>
    <row r="1147" spans="1:3" s="14" customFormat="1">
      <c r="A1147" s="89"/>
      <c r="C1147" s="39"/>
    </row>
    <row r="1148" spans="1:3" s="14" customFormat="1">
      <c r="A1148" s="89"/>
      <c r="C1148" s="39"/>
    </row>
    <row r="1149" spans="1:3" s="14" customFormat="1">
      <c r="A1149" s="89"/>
      <c r="C1149" s="39"/>
    </row>
    <row r="1150" spans="1:3" s="14" customFormat="1">
      <c r="A1150" s="89"/>
      <c r="C1150" s="39"/>
    </row>
    <row r="1151" spans="1:3" s="14" customFormat="1">
      <c r="A1151" s="89"/>
      <c r="C1151" s="39"/>
    </row>
    <row r="1152" spans="1:3" s="14" customFormat="1">
      <c r="A1152" s="89"/>
      <c r="C1152" s="39"/>
    </row>
    <row r="1153" spans="1:3" s="14" customFormat="1">
      <c r="A1153" s="89"/>
      <c r="C1153" s="39"/>
    </row>
    <row r="1154" spans="1:3" s="14" customFormat="1">
      <c r="A1154" s="89"/>
      <c r="C1154" s="39"/>
    </row>
    <row r="1155" spans="1:3" s="14" customFormat="1">
      <c r="A1155" s="89"/>
      <c r="C1155" s="39"/>
    </row>
    <row r="1156" spans="1:3" s="14" customFormat="1">
      <c r="A1156" s="89"/>
      <c r="C1156" s="39"/>
    </row>
    <row r="1157" spans="1:3" s="14" customFormat="1">
      <c r="A1157" s="89"/>
      <c r="C1157" s="39"/>
    </row>
    <row r="1158" spans="1:3" s="14" customFormat="1">
      <c r="A1158" s="89"/>
      <c r="C1158" s="39"/>
    </row>
    <row r="1159" spans="1:3" s="14" customFormat="1">
      <c r="A1159" s="89"/>
      <c r="C1159" s="39"/>
    </row>
    <row r="1160" spans="1:3" s="14" customFormat="1">
      <c r="A1160" s="89"/>
      <c r="C1160" s="39"/>
    </row>
    <row r="1161" spans="1:3" s="14" customFormat="1">
      <c r="A1161" s="89"/>
      <c r="C1161" s="39"/>
    </row>
    <row r="1162" spans="1:3" s="14" customFormat="1">
      <c r="A1162" s="89"/>
      <c r="C1162" s="39"/>
    </row>
    <row r="1163" spans="1:3" s="14" customFormat="1">
      <c r="A1163" s="89"/>
      <c r="C1163" s="39"/>
    </row>
    <row r="1164" spans="1:3" s="14" customFormat="1">
      <c r="A1164" s="89"/>
      <c r="C1164" s="39"/>
    </row>
    <row r="1165" spans="1:3" s="14" customFormat="1">
      <c r="A1165" s="89"/>
      <c r="C1165" s="39"/>
    </row>
    <row r="1166" spans="1:3" s="14" customFormat="1">
      <c r="A1166" s="89"/>
      <c r="C1166" s="39"/>
    </row>
    <row r="1167" spans="1:3" s="14" customFormat="1">
      <c r="A1167" s="89"/>
      <c r="C1167" s="39"/>
    </row>
    <row r="1168" spans="1:3" s="14" customFormat="1">
      <c r="A1168" s="89"/>
      <c r="C1168" s="39"/>
    </row>
    <row r="1169" spans="1:3" s="14" customFormat="1">
      <c r="A1169" s="89"/>
      <c r="C1169" s="39"/>
    </row>
    <row r="1170" spans="1:3" s="14" customFormat="1">
      <c r="A1170" s="89"/>
      <c r="C1170" s="39"/>
    </row>
    <row r="1171" spans="1:3" s="14" customFormat="1">
      <c r="A1171" s="89"/>
      <c r="C1171" s="39"/>
    </row>
    <row r="1172" spans="1:3" s="14" customFormat="1">
      <c r="A1172" s="89"/>
      <c r="C1172" s="39"/>
    </row>
    <row r="1173" spans="1:3" s="14" customFormat="1">
      <c r="A1173" s="89"/>
      <c r="C1173" s="39"/>
    </row>
    <row r="1174" spans="1:3" s="14" customFormat="1">
      <c r="A1174" s="89"/>
      <c r="C1174" s="39"/>
    </row>
    <row r="1175" spans="1:3" s="14" customFormat="1">
      <c r="A1175" s="89"/>
      <c r="C1175" s="39"/>
    </row>
    <row r="1176" spans="1:3" s="14" customFormat="1">
      <c r="A1176" s="89"/>
      <c r="C1176" s="39"/>
    </row>
    <row r="1177" spans="1:3" s="14" customFormat="1">
      <c r="A1177" s="89"/>
      <c r="C1177" s="39"/>
    </row>
    <row r="1178" spans="1:3" s="14" customFormat="1">
      <c r="A1178" s="89"/>
      <c r="C1178" s="39"/>
    </row>
    <row r="1179" spans="1:3" s="14" customFormat="1">
      <c r="A1179" s="89"/>
      <c r="C1179" s="39"/>
    </row>
    <row r="1180" spans="1:3" s="14" customFormat="1">
      <c r="A1180" s="89"/>
      <c r="C1180" s="39"/>
    </row>
    <row r="1181" spans="1:3" s="14" customFormat="1">
      <c r="A1181" s="89"/>
      <c r="C1181" s="39"/>
    </row>
    <row r="1182" spans="1:3" s="14" customFormat="1">
      <c r="A1182" s="89"/>
      <c r="C1182" s="39"/>
    </row>
    <row r="1183" spans="1:3" s="14" customFormat="1">
      <c r="A1183" s="89"/>
      <c r="C1183" s="39"/>
    </row>
    <row r="1184" spans="1:3" s="14" customFormat="1">
      <c r="A1184" s="89"/>
      <c r="C1184" s="39"/>
    </row>
    <row r="1185" spans="1:3" s="14" customFormat="1">
      <c r="A1185" s="89"/>
      <c r="C1185" s="39"/>
    </row>
    <row r="1186" spans="1:3" s="14" customFormat="1">
      <c r="A1186" s="89"/>
      <c r="C1186" s="39"/>
    </row>
    <row r="1187" spans="1:3" s="14" customFormat="1">
      <c r="A1187" s="89"/>
      <c r="C1187" s="39"/>
    </row>
    <row r="1188" spans="1:3" s="14" customFormat="1">
      <c r="A1188" s="89"/>
      <c r="C1188" s="39"/>
    </row>
    <row r="1189" spans="1:3" s="14" customFormat="1">
      <c r="A1189" s="89"/>
      <c r="C1189" s="39"/>
    </row>
    <row r="1190" spans="1:3" s="14" customFormat="1">
      <c r="A1190" s="89"/>
      <c r="C1190" s="39"/>
    </row>
    <row r="1191" spans="1:3" s="14" customFormat="1">
      <c r="A1191" s="89"/>
      <c r="C1191" s="39"/>
    </row>
    <row r="1192" spans="1:3" s="14" customFormat="1">
      <c r="A1192" s="89"/>
      <c r="C1192" s="39"/>
    </row>
    <row r="1193" spans="1:3" s="14" customFormat="1">
      <c r="A1193" s="89"/>
      <c r="C1193" s="39"/>
    </row>
    <row r="1194" spans="1:3" s="14" customFormat="1">
      <c r="A1194" s="89"/>
      <c r="C1194" s="39"/>
    </row>
    <row r="1195" spans="1:3" s="14" customFormat="1">
      <c r="A1195" s="89"/>
      <c r="C1195" s="39"/>
    </row>
    <row r="1196" spans="1:3" s="14" customFormat="1">
      <c r="A1196" s="89"/>
      <c r="C1196" s="39"/>
    </row>
    <row r="1197" spans="1:3" s="14" customFormat="1">
      <c r="A1197" s="89"/>
      <c r="C1197" s="39"/>
    </row>
    <row r="1198" spans="1:3" s="14" customFormat="1">
      <c r="A1198" s="89"/>
      <c r="C1198" s="39"/>
    </row>
    <row r="1199" spans="1:3" s="14" customFormat="1">
      <c r="A1199" s="89"/>
      <c r="C1199" s="39"/>
    </row>
    <row r="1200" spans="1:3" s="14" customFormat="1">
      <c r="A1200" s="89"/>
      <c r="C1200" s="39"/>
    </row>
    <row r="1201" spans="1:3" s="14" customFormat="1">
      <c r="A1201" s="89"/>
      <c r="C1201" s="39"/>
    </row>
    <row r="1202" spans="1:3" s="14" customFormat="1">
      <c r="A1202" s="89"/>
      <c r="C1202" s="39"/>
    </row>
    <row r="1203" spans="1:3" s="14" customFormat="1">
      <c r="A1203" s="89"/>
      <c r="C1203" s="39"/>
    </row>
    <row r="1204" spans="1:3" s="14" customFormat="1">
      <c r="A1204" s="89"/>
      <c r="C1204" s="39"/>
    </row>
    <row r="1205" spans="1:3" s="14" customFormat="1">
      <c r="A1205" s="89"/>
      <c r="C1205" s="39"/>
    </row>
    <row r="1206" spans="1:3" s="14" customFormat="1">
      <c r="A1206" s="89"/>
      <c r="C1206" s="39"/>
    </row>
    <row r="1207" spans="1:3" s="14" customFormat="1">
      <c r="A1207" s="89"/>
      <c r="C1207" s="39"/>
    </row>
    <row r="1208" spans="1:3" s="14" customFormat="1">
      <c r="A1208" s="89"/>
      <c r="C1208" s="39"/>
    </row>
    <row r="1209" spans="1:3" s="14" customFormat="1">
      <c r="A1209" s="89"/>
      <c r="C1209" s="39"/>
    </row>
    <row r="1210" spans="1:3" s="14" customFormat="1">
      <c r="A1210" s="89"/>
      <c r="C1210" s="39"/>
    </row>
    <row r="1211" spans="1:3" s="14" customFormat="1">
      <c r="A1211" s="89"/>
      <c r="C1211" s="39"/>
    </row>
    <row r="1212" spans="1:3" s="14" customFormat="1">
      <c r="A1212" s="89"/>
      <c r="C1212" s="39"/>
    </row>
    <row r="1213" spans="1:3" s="14" customFormat="1">
      <c r="A1213" s="89"/>
      <c r="C1213" s="39"/>
    </row>
    <row r="1214" spans="1:3" s="14" customFormat="1">
      <c r="A1214" s="89"/>
      <c r="C1214" s="39"/>
    </row>
    <row r="1215" spans="1:3" s="14" customFormat="1">
      <c r="A1215" s="89"/>
      <c r="C1215" s="39"/>
    </row>
    <row r="1216" spans="1:3" s="14" customFormat="1">
      <c r="A1216" s="89"/>
      <c r="C1216" s="39"/>
    </row>
    <row r="1217" spans="1:3" s="14" customFormat="1">
      <c r="A1217" s="89"/>
      <c r="C1217" s="39"/>
    </row>
    <row r="1218" spans="1:3" s="14" customFormat="1">
      <c r="A1218" s="89"/>
      <c r="C1218" s="39"/>
    </row>
    <row r="1219" spans="1:3" s="14" customFormat="1">
      <c r="A1219" s="89"/>
      <c r="C1219" s="39"/>
    </row>
    <row r="1220" spans="1:3" s="14" customFormat="1">
      <c r="A1220" s="89"/>
      <c r="C1220" s="39"/>
    </row>
    <row r="1221" spans="1:3" s="14" customFormat="1">
      <c r="A1221" s="89"/>
      <c r="C1221" s="39"/>
    </row>
    <row r="1222" spans="1:3" s="14" customFormat="1">
      <c r="A1222" s="89"/>
      <c r="C1222" s="39"/>
    </row>
    <row r="1223" spans="1:3" s="14" customFormat="1">
      <c r="A1223" s="89"/>
      <c r="C1223" s="39"/>
    </row>
    <row r="1224" spans="1:3" s="14" customFormat="1">
      <c r="A1224" s="89"/>
      <c r="C1224" s="39"/>
    </row>
    <row r="1225" spans="1:3" s="14" customFormat="1">
      <c r="A1225" s="89"/>
      <c r="C1225" s="39"/>
    </row>
    <row r="1226" spans="1:3" s="14" customFormat="1">
      <c r="A1226" s="89"/>
      <c r="C1226" s="39"/>
    </row>
    <row r="1227" spans="1:3" s="14" customFormat="1">
      <c r="A1227" s="89"/>
      <c r="C1227" s="39"/>
    </row>
    <row r="1228" spans="1:3" s="14" customFormat="1">
      <c r="A1228" s="89"/>
      <c r="C1228" s="39"/>
    </row>
    <row r="1229" spans="1:3" s="14" customFormat="1">
      <c r="A1229" s="89"/>
      <c r="C1229" s="39"/>
    </row>
    <row r="1230" spans="1:3" s="14" customFormat="1">
      <c r="A1230" s="89"/>
      <c r="C1230" s="39"/>
    </row>
    <row r="1231" spans="1:3" s="14" customFormat="1">
      <c r="A1231" s="89"/>
      <c r="C1231" s="39"/>
    </row>
    <row r="1232" spans="1:3" s="14" customFormat="1">
      <c r="A1232" s="89"/>
      <c r="C1232" s="39"/>
    </row>
    <row r="1233" spans="1:3" s="14" customFormat="1">
      <c r="A1233" s="89"/>
      <c r="C1233" s="39"/>
    </row>
    <row r="1234" spans="1:3" s="14" customFormat="1">
      <c r="A1234" s="89"/>
      <c r="C1234" s="39"/>
    </row>
    <row r="1235" spans="1:3" s="14" customFormat="1">
      <c r="A1235" s="89"/>
      <c r="C1235" s="39"/>
    </row>
    <row r="1236" spans="1:3" s="14" customFormat="1">
      <c r="A1236" s="89"/>
      <c r="C1236" s="39"/>
    </row>
    <row r="1237" spans="1:3" s="14" customFormat="1">
      <c r="A1237" s="89"/>
      <c r="C1237" s="39"/>
    </row>
    <row r="1238" spans="1:3" s="14" customFormat="1">
      <c r="A1238" s="89"/>
      <c r="C1238" s="39"/>
    </row>
    <row r="1239" spans="1:3" s="14" customFormat="1">
      <c r="A1239" s="89"/>
      <c r="C1239" s="39"/>
    </row>
    <row r="1240" spans="1:3" s="14" customFormat="1">
      <c r="A1240" s="89"/>
      <c r="C1240" s="39"/>
    </row>
    <row r="1241" spans="1:3" s="14" customFormat="1">
      <c r="A1241" s="89"/>
      <c r="C1241" s="39"/>
    </row>
    <row r="1242" spans="1:3" s="14" customFormat="1">
      <c r="A1242" s="89"/>
      <c r="C1242" s="39"/>
    </row>
    <row r="1243" spans="1:3" s="14" customFormat="1">
      <c r="A1243" s="89"/>
      <c r="C1243" s="39"/>
    </row>
    <row r="1244" spans="1:3" s="14" customFormat="1">
      <c r="A1244" s="89"/>
      <c r="C1244" s="39"/>
    </row>
    <row r="1245" spans="1:3" s="14" customFormat="1">
      <c r="A1245" s="89"/>
      <c r="C1245" s="39"/>
    </row>
    <row r="1246" spans="1:3" s="14" customFormat="1">
      <c r="A1246" s="89"/>
      <c r="C1246" s="39"/>
    </row>
    <row r="1247" spans="1:3" s="14" customFormat="1">
      <c r="A1247" s="89"/>
      <c r="C1247" s="39"/>
    </row>
    <row r="1248" spans="1:3" s="14" customFormat="1">
      <c r="A1248" s="89"/>
      <c r="C1248" s="39"/>
    </row>
    <row r="1249" spans="1:3" s="14" customFormat="1">
      <c r="A1249" s="89"/>
      <c r="C1249" s="39"/>
    </row>
    <row r="1250" spans="1:3" s="14" customFormat="1">
      <c r="A1250" s="89"/>
      <c r="C1250" s="39"/>
    </row>
    <row r="1251" spans="1:3" s="14" customFormat="1">
      <c r="A1251" s="89"/>
      <c r="C1251" s="39"/>
    </row>
    <row r="1252" spans="1:3" s="14" customFormat="1">
      <c r="A1252" s="89"/>
      <c r="C1252" s="39"/>
    </row>
    <row r="1253" spans="1:3" s="14" customFormat="1">
      <c r="A1253" s="89"/>
      <c r="C1253" s="39"/>
    </row>
    <row r="1254" spans="1:3" s="14" customFormat="1">
      <c r="A1254" s="89"/>
      <c r="C1254" s="39"/>
    </row>
    <row r="1255" spans="1:3" s="14" customFormat="1">
      <c r="A1255" s="89"/>
      <c r="C1255" s="39"/>
    </row>
    <row r="1256" spans="1:3" s="14" customFormat="1">
      <c r="A1256" s="89"/>
      <c r="C1256" s="39"/>
    </row>
    <row r="1257" spans="1:3" s="14" customFormat="1">
      <c r="A1257" s="89"/>
      <c r="C1257" s="39"/>
    </row>
    <row r="1258" spans="1:3" s="14" customFormat="1">
      <c r="A1258" s="89"/>
      <c r="C1258" s="39"/>
    </row>
    <row r="1259" spans="1:3" s="14" customFormat="1">
      <c r="A1259" s="89"/>
      <c r="C1259" s="39"/>
    </row>
    <row r="1260" spans="1:3" s="14" customFormat="1">
      <c r="A1260" s="89"/>
      <c r="C1260" s="39"/>
    </row>
    <row r="1261" spans="1:3" s="14" customFormat="1">
      <c r="A1261" s="89"/>
      <c r="C1261" s="39"/>
    </row>
    <row r="1262" spans="1:3" s="14" customFormat="1">
      <c r="A1262" s="89"/>
      <c r="C1262" s="39"/>
    </row>
    <row r="1263" spans="1:3" s="14" customFormat="1">
      <c r="A1263" s="89"/>
      <c r="C1263" s="39"/>
    </row>
    <row r="1264" spans="1:3" s="14" customFormat="1">
      <c r="A1264" s="89"/>
      <c r="C1264" s="39"/>
    </row>
    <row r="1265" spans="1:3" s="14" customFormat="1">
      <c r="A1265" s="89"/>
      <c r="C1265" s="39"/>
    </row>
    <row r="1266" spans="1:3" s="14" customFormat="1">
      <c r="A1266" s="89"/>
      <c r="C1266" s="39"/>
    </row>
    <row r="1267" spans="1:3" s="14" customFormat="1">
      <c r="A1267" s="89"/>
      <c r="C1267" s="39"/>
    </row>
    <row r="1268" spans="1:3" s="14" customFormat="1">
      <c r="A1268" s="89"/>
      <c r="C1268" s="39"/>
    </row>
    <row r="1269" spans="1:3" s="14" customFormat="1">
      <c r="A1269" s="89"/>
      <c r="C1269" s="39"/>
    </row>
    <row r="1270" spans="1:3" s="14" customFormat="1">
      <c r="A1270" s="89"/>
      <c r="C1270" s="39"/>
    </row>
    <row r="1271" spans="1:3" s="14" customFormat="1">
      <c r="A1271" s="89"/>
      <c r="C1271" s="39"/>
    </row>
    <row r="1272" spans="1:3" s="14" customFormat="1">
      <c r="A1272" s="89"/>
      <c r="C1272" s="39"/>
    </row>
    <row r="1273" spans="1:3" s="14" customFormat="1">
      <c r="A1273" s="89"/>
      <c r="C1273" s="39"/>
    </row>
    <row r="1274" spans="1:3" s="14" customFormat="1">
      <c r="A1274" s="89"/>
      <c r="C1274" s="39"/>
    </row>
    <row r="1275" spans="1:3" s="14" customFormat="1">
      <c r="A1275" s="89"/>
      <c r="C1275" s="39"/>
    </row>
    <row r="1276" spans="1:3" s="14" customFormat="1">
      <c r="A1276" s="89"/>
      <c r="C1276" s="39"/>
    </row>
    <row r="1277" spans="1:3" s="14" customFormat="1">
      <c r="A1277" s="89"/>
      <c r="C1277" s="39"/>
    </row>
    <row r="1278" spans="1:3" s="14" customFormat="1">
      <c r="A1278" s="89"/>
      <c r="C1278" s="39"/>
    </row>
    <row r="1279" spans="1:3" s="14" customFormat="1">
      <c r="A1279" s="89"/>
      <c r="C1279" s="39"/>
    </row>
    <row r="1280" spans="1:3" s="14" customFormat="1">
      <c r="A1280" s="89"/>
      <c r="C1280" s="39"/>
    </row>
    <row r="1281" spans="1:3" s="14" customFormat="1">
      <c r="A1281" s="89"/>
      <c r="C1281" s="39"/>
    </row>
    <row r="1282" spans="1:3" s="14" customFormat="1">
      <c r="A1282" s="89"/>
      <c r="C1282" s="39"/>
    </row>
    <row r="1283" spans="1:3" s="14" customFormat="1">
      <c r="A1283" s="89"/>
      <c r="C1283" s="39"/>
    </row>
    <row r="1284" spans="1:3" s="14" customFormat="1">
      <c r="A1284" s="89"/>
      <c r="C1284" s="39"/>
    </row>
    <row r="1285" spans="1:3" s="14" customFormat="1">
      <c r="A1285" s="89"/>
      <c r="C1285" s="39"/>
    </row>
    <row r="1286" spans="1:3" s="14" customFormat="1">
      <c r="A1286" s="89"/>
      <c r="C1286" s="39"/>
    </row>
    <row r="1287" spans="1:3" s="14" customFormat="1">
      <c r="A1287" s="89"/>
      <c r="C1287" s="39"/>
    </row>
    <row r="1288" spans="1:3" s="14" customFormat="1">
      <c r="A1288" s="89"/>
      <c r="C1288" s="39"/>
    </row>
    <row r="1289" spans="1:3" s="14" customFormat="1">
      <c r="A1289" s="89"/>
      <c r="C1289" s="39"/>
    </row>
    <row r="1290" spans="1:3" s="14" customFormat="1">
      <c r="A1290" s="89"/>
      <c r="C1290" s="39"/>
    </row>
    <row r="1291" spans="1:3" s="14" customFormat="1">
      <c r="A1291" s="89"/>
      <c r="C1291" s="39"/>
    </row>
    <row r="1292" spans="1:3" s="14" customFormat="1">
      <c r="A1292" s="89"/>
      <c r="C1292" s="39"/>
    </row>
    <row r="1293" spans="1:3" s="14" customFormat="1">
      <c r="A1293" s="89"/>
      <c r="C1293" s="39"/>
    </row>
    <row r="1294" spans="1:3" s="14" customFormat="1">
      <c r="A1294" s="89"/>
      <c r="C1294" s="39"/>
    </row>
    <row r="1295" spans="1:3" s="14" customFormat="1">
      <c r="A1295" s="89"/>
      <c r="C1295" s="39"/>
    </row>
    <row r="1296" spans="1:3" s="14" customFormat="1">
      <c r="A1296" s="89"/>
      <c r="C1296" s="39"/>
    </row>
    <row r="1297" spans="1:3" s="14" customFormat="1">
      <c r="A1297" s="89"/>
      <c r="C1297" s="39"/>
    </row>
    <row r="1298" spans="1:3" s="14" customFormat="1">
      <c r="A1298" s="89"/>
      <c r="C1298" s="39"/>
    </row>
    <row r="1299" spans="1:3" s="14" customFormat="1">
      <c r="A1299" s="89"/>
      <c r="C1299" s="39"/>
    </row>
    <row r="1300" spans="1:3" s="14" customFormat="1">
      <c r="A1300" s="89"/>
      <c r="C1300" s="39"/>
    </row>
    <row r="1301" spans="1:3" s="14" customFormat="1">
      <c r="A1301" s="89"/>
      <c r="C1301" s="39"/>
    </row>
    <row r="1302" spans="1:3" s="14" customFormat="1">
      <c r="A1302" s="89"/>
      <c r="C1302" s="39"/>
    </row>
    <row r="1303" spans="1:3" s="14" customFormat="1">
      <c r="A1303" s="89"/>
      <c r="C1303" s="39"/>
    </row>
    <row r="1304" spans="1:3" s="14" customFormat="1">
      <c r="A1304" s="89"/>
      <c r="C1304" s="39"/>
    </row>
    <row r="1305" spans="1:3" s="14" customFormat="1">
      <c r="A1305" s="89"/>
      <c r="C1305" s="39"/>
    </row>
    <row r="1306" spans="1:3" s="14" customFormat="1">
      <c r="A1306" s="89"/>
      <c r="C1306" s="39"/>
    </row>
    <row r="1307" spans="1:3" s="14" customFormat="1">
      <c r="A1307" s="89"/>
      <c r="C1307" s="39"/>
    </row>
    <row r="1308" spans="1:3" s="14" customFormat="1">
      <c r="A1308" s="89"/>
      <c r="C1308" s="39"/>
    </row>
    <row r="1309" spans="1:3" s="14" customFormat="1">
      <c r="A1309" s="89"/>
      <c r="C1309" s="39"/>
    </row>
    <row r="1310" spans="1:3" s="14" customFormat="1">
      <c r="A1310" s="89"/>
      <c r="C1310" s="39"/>
    </row>
    <row r="1311" spans="1:3" s="14" customFormat="1">
      <c r="A1311" s="89"/>
      <c r="C1311" s="39"/>
    </row>
    <row r="1312" spans="1:3" s="14" customFormat="1">
      <c r="A1312" s="89"/>
      <c r="C1312" s="39"/>
    </row>
    <row r="1313" spans="1:3" s="14" customFormat="1">
      <c r="A1313" s="89"/>
      <c r="C1313" s="39"/>
    </row>
    <row r="1314" spans="1:3" s="14" customFormat="1">
      <c r="A1314" s="89"/>
      <c r="C1314" s="39"/>
    </row>
    <row r="1315" spans="1:3" s="14" customFormat="1">
      <c r="A1315" s="89"/>
      <c r="C1315" s="39"/>
    </row>
    <row r="1316" spans="1:3" s="14" customFormat="1">
      <c r="A1316" s="89"/>
      <c r="C1316" s="39"/>
    </row>
    <row r="1317" spans="1:3" s="14" customFormat="1">
      <c r="A1317" s="89"/>
      <c r="C1317" s="39"/>
    </row>
    <row r="1318" spans="1:3" s="14" customFormat="1">
      <c r="A1318" s="89"/>
      <c r="C1318" s="39"/>
    </row>
    <row r="1319" spans="1:3" s="14" customFormat="1">
      <c r="A1319" s="89"/>
      <c r="C1319" s="39"/>
    </row>
    <row r="1320" spans="1:3" s="14" customFormat="1">
      <c r="A1320" s="89"/>
      <c r="C1320" s="39"/>
    </row>
    <row r="1321" spans="1:3" s="14" customFormat="1">
      <c r="A1321" s="89"/>
      <c r="C1321" s="39"/>
    </row>
    <row r="1322" spans="1:3" s="14" customFormat="1">
      <c r="A1322" s="89"/>
      <c r="C1322" s="39"/>
    </row>
    <row r="1323" spans="1:3" s="14" customFormat="1">
      <c r="A1323" s="89"/>
      <c r="C1323" s="39"/>
    </row>
    <row r="1324" spans="1:3" s="14" customFormat="1">
      <c r="A1324" s="89"/>
      <c r="C1324" s="39"/>
    </row>
    <row r="1325" spans="1:3" s="14" customFormat="1">
      <c r="A1325" s="89"/>
      <c r="C1325" s="39"/>
    </row>
    <row r="1326" spans="1:3" s="14" customFormat="1">
      <c r="A1326" s="89"/>
      <c r="C1326" s="39"/>
    </row>
    <row r="1327" spans="1:3" s="14" customFormat="1">
      <c r="A1327" s="89"/>
      <c r="C1327" s="39"/>
    </row>
    <row r="1328" spans="1:3" s="14" customFormat="1">
      <c r="A1328" s="89"/>
      <c r="C1328" s="39"/>
    </row>
    <row r="1329" spans="1:3" s="14" customFormat="1">
      <c r="A1329" s="89"/>
      <c r="C1329" s="39"/>
    </row>
    <row r="1330" spans="1:3" s="14" customFormat="1">
      <c r="A1330" s="89"/>
      <c r="C1330" s="39"/>
    </row>
    <row r="1331" spans="1:3" s="14" customFormat="1">
      <c r="A1331" s="89"/>
      <c r="C1331" s="39"/>
    </row>
    <row r="1332" spans="1:3" s="14" customFormat="1">
      <c r="A1332" s="89"/>
      <c r="C1332" s="39"/>
    </row>
    <row r="1333" spans="1:3" s="14" customFormat="1">
      <c r="A1333" s="89"/>
      <c r="C1333" s="39"/>
    </row>
    <row r="1334" spans="1:3" s="14" customFormat="1">
      <c r="A1334" s="89"/>
      <c r="C1334" s="39"/>
    </row>
    <row r="1335" spans="1:3" s="14" customFormat="1">
      <c r="A1335" s="89"/>
      <c r="C1335" s="39"/>
    </row>
    <row r="1336" spans="1:3" s="14" customFormat="1">
      <c r="A1336" s="89"/>
      <c r="C1336" s="39"/>
    </row>
    <row r="1337" spans="1:3" s="14" customFormat="1">
      <c r="A1337" s="89"/>
      <c r="C1337" s="39"/>
    </row>
    <row r="1338" spans="1:3" s="14" customFormat="1">
      <c r="A1338" s="89"/>
      <c r="C1338" s="39"/>
    </row>
    <row r="1339" spans="1:3" s="14" customFormat="1">
      <c r="A1339" s="89"/>
      <c r="C1339" s="39"/>
    </row>
    <row r="1340" spans="1:3" s="14" customFormat="1">
      <c r="A1340" s="89"/>
      <c r="C1340" s="39"/>
    </row>
    <row r="1341" spans="1:3" s="14" customFormat="1">
      <c r="A1341" s="89"/>
      <c r="C1341" s="39"/>
    </row>
    <row r="1342" spans="1:3" s="14" customFormat="1">
      <c r="A1342" s="89"/>
      <c r="C1342" s="39"/>
    </row>
    <row r="1343" spans="1:3" s="14" customFormat="1">
      <c r="A1343" s="89"/>
      <c r="C1343" s="39"/>
    </row>
    <row r="1344" spans="1:3" s="14" customFormat="1">
      <c r="A1344" s="89"/>
      <c r="C1344" s="39"/>
    </row>
    <row r="1345" spans="1:3" s="14" customFormat="1">
      <c r="A1345" s="89"/>
      <c r="C1345" s="39"/>
    </row>
    <row r="1346" spans="1:3" s="14" customFormat="1">
      <c r="A1346" s="89"/>
      <c r="C1346" s="39"/>
    </row>
    <row r="1347" spans="1:3" s="14" customFormat="1">
      <c r="A1347" s="89"/>
      <c r="C1347" s="39"/>
    </row>
    <row r="1348" spans="1:3" s="14" customFormat="1">
      <c r="A1348" s="89"/>
      <c r="C1348" s="39"/>
    </row>
    <row r="1349" spans="1:3" s="14" customFormat="1">
      <c r="A1349" s="89"/>
      <c r="C1349" s="39"/>
    </row>
    <row r="1350" spans="1:3" s="14" customFormat="1">
      <c r="A1350" s="89"/>
      <c r="C1350" s="39"/>
    </row>
    <row r="1351" spans="1:3" s="14" customFormat="1">
      <c r="A1351" s="89"/>
      <c r="C1351" s="39"/>
    </row>
    <row r="1352" spans="1:3" s="14" customFormat="1">
      <c r="A1352" s="89"/>
      <c r="C1352" s="39"/>
    </row>
    <row r="1353" spans="1:3" s="14" customFormat="1">
      <c r="A1353" s="89"/>
      <c r="C1353" s="39"/>
    </row>
    <row r="1354" spans="1:3" s="14" customFormat="1">
      <c r="A1354" s="89"/>
      <c r="C1354" s="39"/>
    </row>
    <row r="1355" spans="1:3" s="14" customFormat="1">
      <c r="A1355" s="89"/>
      <c r="C1355" s="39"/>
    </row>
    <row r="1356" spans="1:3" s="14" customFormat="1">
      <c r="A1356" s="89"/>
      <c r="C1356" s="39"/>
    </row>
    <row r="1357" spans="1:3" s="14" customFormat="1">
      <c r="A1357" s="89"/>
      <c r="C1357" s="39"/>
    </row>
    <row r="1358" spans="1:3" s="14" customFormat="1">
      <c r="A1358" s="89"/>
      <c r="C1358" s="39"/>
    </row>
    <row r="1359" spans="1:3" s="14" customFormat="1">
      <c r="A1359" s="89"/>
      <c r="C1359" s="39"/>
    </row>
    <row r="1360" spans="1:3" s="14" customFormat="1">
      <c r="A1360" s="89"/>
      <c r="C1360" s="39"/>
    </row>
    <row r="1361" spans="1:3" s="14" customFormat="1">
      <c r="A1361" s="89"/>
      <c r="C1361" s="39"/>
    </row>
    <row r="1362" spans="1:3" s="14" customFormat="1">
      <c r="A1362" s="89"/>
      <c r="C1362" s="39"/>
    </row>
    <row r="1363" spans="1:3" s="14" customFormat="1">
      <c r="A1363" s="89"/>
      <c r="C1363" s="39"/>
    </row>
    <row r="1364" spans="1:3" s="14" customFormat="1">
      <c r="A1364" s="89"/>
      <c r="C1364" s="39"/>
    </row>
    <row r="1365" spans="1:3" s="14" customFormat="1">
      <c r="A1365" s="89"/>
      <c r="C1365" s="39"/>
    </row>
    <row r="1366" spans="1:3" s="14" customFormat="1">
      <c r="A1366" s="89"/>
      <c r="C1366" s="39"/>
    </row>
    <row r="1367" spans="1:3" s="14" customFormat="1">
      <c r="A1367" s="89"/>
      <c r="C1367" s="39"/>
    </row>
    <row r="1368" spans="1:3" s="14" customFormat="1">
      <c r="A1368" s="89"/>
      <c r="C1368" s="39"/>
    </row>
    <row r="1369" spans="1:3" s="14" customFormat="1">
      <c r="A1369" s="89"/>
      <c r="C1369" s="39"/>
    </row>
    <row r="1370" spans="1:3" s="14" customFormat="1">
      <c r="A1370" s="89"/>
      <c r="C1370" s="39"/>
    </row>
    <row r="1371" spans="1:3" s="14" customFormat="1">
      <c r="A1371" s="89"/>
      <c r="C1371" s="39"/>
    </row>
    <row r="1372" spans="1:3" s="14" customFormat="1">
      <c r="A1372" s="89"/>
      <c r="C1372" s="39"/>
    </row>
    <row r="1373" spans="1:3" s="14" customFormat="1">
      <c r="A1373" s="89"/>
      <c r="C1373" s="39"/>
    </row>
    <row r="1374" spans="1:3" s="14" customFormat="1">
      <c r="A1374" s="89"/>
      <c r="C1374" s="39"/>
    </row>
    <row r="1375" spans="1:3" s="14" customFormat="1">
      <c r="A1375" s="89"/>
      <c r="C1375" s="39"/>
    </row>
    <row r="1376" spans="1:3" s="14" customFormat="1">
      <c r="A1376" s="89"/>
      <c r="C1376" s="39"/>
    </row>
    <row r="1377" spans="1:3" s="14" customFormat="1">
      <c r="A1377" s="89"/>
      <c r="C1377" s="39"/>
    </row>
    <row r="1378" spans="1:3" s="14" customFormat="1">
      <c r="A1378" s="89"/>
      <c r="C1378" s="39"/>
    </row>
    <row r="1379" spans="1:3" s="14" customFormat="1">
      <c r="A1379" s="89"/>
      <c r="C1379" s="39"/>
    </row>
    <row r="1380" spans="1:3" s="14" customFormat="1">
      <c r="A1380" s="89"/>
      <c r="C1380" s="39"/>
    </row>
    <row r="1381" spans="1:3" s="14" customFormat="1">
      <c r="A1381" s="89"/>
      <c r="C1381" s="39"/>
    </row>
    <row r="1382" spans="1:3" s="14" customFormat="1">
      <c r="A1382" s="89"/>
      <c r="C1382" s="39"/>
    </row>
    <row r="1383" spans="1:3" s="14" customFormat="1">
      <c r="A1383" s="89"/>
      <c r="C1383" s="39"/>
    </row>
    <row r="1384" spans="1:3" s="14" customFormat="1">
      <c r="A1384" s="89"/>
      <c r="C1384" s="39"/>
    </row>
    <row r="1385" spans="1:3" s="14" customFormat="1">
      <c r="A1385" s="89"/>
      <c r="C1385" s="39"/>
    </row>
    <row r="1386" spans="1:3" s="14" customFormat="1">
      <c r="A1386" s="89"/>
      <c r="C1386" s="39"/>
    </row>
    <row r="1387" spans="1:3" s="14" customFormat="1">
      <c r="A1387" s="89"/>
      <c r="C1387" s="39"/>
    </row>
    <row r="1388" spans="1:3" s="14" customFormat="1">
      <c r="A1388" s="89"/>
      <c r="C1388" s="39"/>
    </row>
    <row r="1389" spans="1:3" s="14" customFormat="1">
      <c r="A1389" s="89"/>
      <c r="C1389" s="39"/>
    </row>
    <row r="1390" spans="1:3" s="14" customFormat="1">
      <c r="A1390" s="89"/>
      <c r="C1390" s="39"/>
    </row>
    <row r="1391" spans="1:3" s="14" customFormat="1">
      <c r="A1391" s="89"/>
      <c r="C1391" s="39"/>
    </row>
    <row r="1392" spans="1:3" s="14" customFormat="1">
      <c r="A1392" s="89"/>
      <c r="C1392" s="39"/>
    </row>
    <row r="1393" spans="1:3" s="14" customFormat="1">
      <c r="A1393" s="89"/>
      <c r="C1393" s="39"/>
    </row>
    <row r="1394" spans="1:3" s="14" customFormat="1">
      <c r="A1394" s="89"/>
      <c r="C1394" s="39"/>
    </row>
    <row r="1395" spans="1:3" s="14" customFormat="1">
      <c r="A1395" s="89"/>
      <c r="C1395" s="39"/>
    </row>
    <row r="1396" spans="1:3" s="14" customFormat="1">
      <c r="A1396" s="89"/>
      <c r="C1396" s="39"/>
    </row>
    <row r="1397" spans="1:3" s="14" customFormat="1">
      <c r="A1397" s="89"/>
      <c r="C1397" s="39"/>
    </row>
    <row r="1398" spans="1:3" s="14" customFormat="1">
      <c r="A1398" s="89"/>
      <c r="C1398" s="39"/>
    </row>
    <row r="1399" spans="1:3" s="14" customFormat="1">
      <c r="A1399" s="89"/>
      <c r="C1399" s="39"/>
    </row>
    <row r="1400" spans="1:3" s="14" customFormat="1">
      <c r="A1400" s="89"/>
      <c r="C1400" s="39"/>
    </row>
    <row r="1401" spans="1:3" s="14" customFormat="1">
      <c r="A1401" s="89"/>
      <c r="C1401" s="39"/>
    </row>
    <row r="1402" spans="1:3" s="14" customFormat="1">
      <c r="A1402" s="89"/>
      <c r="C1402" s="39"/>
    </row>
    <row r="1403" spans="1:3" s="14" customFormat="1">
      <c r="A1403" s="89"/>
      <c r="C1403" s="39"/>
    </row>
    <row r="1404" spans="1:3" s="14" customFormat="1">
      <c r="A1404" s="89"/>
      <c r="C1404" s="39"/>
    </row>
    <row r="1405" spans="1:3" s="14" customFormat="1">
      <c r="A1405" s="89"/>
      <c r="C1405" s="39"/>
    </row>
    <row r="1406" spans="1:3" s="14" customFormat="1">
      <c r="A1406" s="89"/>
      <c r="C1406" s="39"/>
    </row>
    <row r="1407" spans="1:3" s="14" customFormat="1">
      <c r="A1407" s="89"/>
      <c r="C1407" s="39"/>
    </row>
    <row r="1408" spans="1:3" s="14" customFormat="1">
      <c r="A1408" s="89"/>
      <c r="C1408" s="39"/>
    </row>
    <row r="1409" spans="1:3" s="14" customFormat="1">
      <c r="A1409" s="89"/>
      <c r="C1409" s="39"/>
    </row>
    <row r="1410" spans="1:3" s="14" customFormat="1">
      <c r="A1410" s="89"/>
      <c r="C1410" s="39"/>
    </row>
    <row r="1411" spans="1:3" s="14" customFormat="1">
      <c r="A1411" s="89"/>
      <c r="C1411" s="39"/>
    </row>
    <row r="1412" spans="1:3" s="14" customFormat="1">
      <c r="A1412" s="89"/>
      <c r="C1412" s="39"/>
    </row>
    <row r="1413" spans="1:3" s="14" customFormat="1">
      <c r="A1413" s="89"/>
      <c r="C1413" s="39"/>
    </row>
    <row r="1414" spans="1:3" s="14" customFormat="1">
      <c r="A1414" s="89"/>
      <c r="C1414" s="39"/>
    </row>
    <row r="1415" spans="1:3" s="14" customFormat="1">
      <c r="A1415" s="89"/>
      <c r="C1415" s="39"/>
    </row>
    <row r="1416" spans="1:3" s="14" customFormat="1">
      <c r="A1416" s="89"/>
      <c r="C1416" s="39"/>
    </row>
    <row r="1417" spans="1:3" s="14" customFormat="1">
      <c r="A1417" s="89"/>
      <c r="C1417" s="39"/>
    </row>
    <row r="1418" spans="1:3" s="14" customFormat="1">
      <c r="A1418" s="89"/>
      <c r="C1418" s="39"/>
    </row>
    <row r="1419" spans="1:3" s="14" customFormat="1">
      <c r="A1419" s="89"/>
      <c r="C1419" s="39"/>
    </row>
    <row r="1420" spans="1:3" s="14" customFormat="1">
      <c r="A1420" s="89"/>
      <c r="C1420" s="39"/>
    </row>
    <row r="1421" spans="1:3" s="14" customFormat="1">
      <c r="A1421" s="89"/>
      <c r="C1421" s="39"/>
    </row>
    <row r="1422" spans="1:3" s="14" customFormat="1">
      <c r="A1422" s="89"/>
      <c r="C1422" s="39"/>
    </row>
    <row r="1423" spans="1:3" s="14" customFormat="1">
      <c r="A1423" s="89"/>
      <c r="C1423" s="39"/>
    </row>
    <row r="1424" spans="1:3" s="14" customFormat="1">
      <c r="A1424" s="89"/>
      <c r="C1424" s="39"/>
    </row>
    <row r="1425" spans="1:3" s="14" customFormat="1">
      <c r="A1425" s="89"/>
      <c r="C1425" s="39"/>
    </row>
    <row r="1426" spans="1:3" s="14" customFormat="1">
      <c r="A1426" s="89"/>
      <c r="C1426" s="39"/>
    </row>
    <row r="1427" spans="1:3" s="14" customFormat="1">
      <c r="A1427" s="89"/>
      <c r="C1427" s="39"/>
    </row>
    <row r="1428" spans="1:3" s="14" customFormat="1">
      <c r="A1428" s="89"/>
      <c r="C1428" s="39"/>
    </row>
    <row r="1429" spans="1:3" s="14" customFormat="1">
      <c r="A1429" s="89"/>
      <c r="C1429" s="39"/>
    </row>
    <row r="1430" spans="1:3" s="14" customFormat="1">
      <c r="A1430" s="89"/>
      <c r="C1430" s="39"/>
    </row>
    <row r="1431" spans="1:3" s="14" customFormat="1">
      <c r="A1431" s="89"/>
      <c r="C1431" s="39"/>
    </row>
    <row r="1432" spans="1:3" s="14" customFormat="1">
      <c r="A1432" s="89"/>
      <c r="C1432" s="39"/>
    </row>
    <row r="1433" spans="1:3" s="14" customFormat="1">
      <c r="A1433" s="89"/>
      <c r="C1433" s="39"/>
    </row>
    <row r="1434" spans="1:3" s="14" customFormat="1">
      <c r="A1434" s="89"/>
      <c r="C1434" s="39"/>
    </row>
    <row r="1435" spans="1:3" s="14" customFormat="1">
      <c r="A1435" s="89"/>
      <c r="C1435" s="39"/>
    </row>
    <row r="1436" spans="1:3" s="14" customFormat="1">
      <c r="A1436" s="89"/>
      <c r="C1436" s="39"/>
    </row>
    <row r="1437" spans="1:3" s="14" customFormat="1">
      <c r="A1437" s="89"/>
      <c r="C1437" s="39"/>
    </row>
    <row r="1438" spans="1:3" s="14" customFormat="1">
      <c r="A1438" s="89"/>
      <c r="C1438" s="39"/>
    </row>
    <row r="1439" spans="1:3" s="14" customFormat="1">
      <c r="A1439" s="89"/>
      <c r="C1439" s="39"/>
    </row>
    <row r="1440" spans="1:3" s="14" customFormat="1">
      <c r="A1440" s="89"/>
      <c r="C1440" s="39"/>
    </row>
    <row r="1441" spans="1:3" s="14" customFormat="1">
      <c r="A1441" s="89"/>
      <c r="C1441" s="39"/>
    </row>
    <row r="1442" spans="1:3" s="14" customFormat="1">
      <c r="A1442" s="89"/>
      <c r="C1442" s="39"/>
    </row>
    <row r="1443" spans="1:3" s="14" customFormat="1">
      <c r="A1443" s="89"/>
      <c r="C1443" s="39"/>
    </row>
    <row r="1444" spans="1:3" s="14" customFormat="1">
      <c r="A1444" s="89"/>
      <c r="C1444" s="39"/>
    </row>
    <row r="1445" spans="1:3" s="14" customFormat="1">
      <c r="A1445" s="89"/>
      <c r="C1445" s="39"/>
    </row>
    <row r="1446" spans="1:3" s="14" customFormat="1">
      <c r="A1446" s="89"/>
      <c r="C1446" s="39"/>
    </row>
    <row r="1447" spans="1:3" s="14" customFormat="1">
      <c r="A1447" s="89"/>
      <c r="C1447" s="39"/>
    </row>
    <row r="1448" spans="1:3" s="14" customFormat="1">
      <c r="A1448" s="89"/>
      <c r="C1448" s="39"/>
    </row>
    <row r="1449" spans="1:3" s="14" customFormat="1">
      <c r="A1449" s="89"/>
      <c r="C1449" s="39"/>
    </row>
    <row r="1450" spans="1:3" s="14" customFormat="1">
      <c r="A1450" s="89"/>
      <c r="C1450" s="39"/>
    </row>
    <row r="1451" spans="1:3" s="14" customFormat="1">
      <c r="A1451" s="89"/>
      <c r="C1451" s="39"/>
    </row>
    <row r="1452" spans="1:3" s="14" customFormat="1">
      <c r="A1452" s="89"/>
      <c r="C1452" s="39"/>
    </row>
    <row r="1453" spans="1:3" s="14" customFormat="1">
      <c r="A1453" s="89"/>
      <c r="C1453" s="39"/>
    </row>
    <row r="1454" spans="1:3" s="14" customFormat="1">
      <c r="A1454" s="89"/>
      <c r="C1454" s="39"/>
    </row>
    <row r="1455" spans="1:3" s="14" customFormat="1">
      <c r="A1455" s="89"/>
      <c r="C1455" s="39"/>
    </row>
    <row r="1456" spans="1:3" s="14" customFormat="1">
      <c r="A1456" s="89"/>
      <c r="C1456" s="39"/>
    </row>
    <row r="1457" spans="1:3" s="14" customFormat="1">
      <c r="A1457" s="89"/>
      <c r="C1457" s="39"/>
    </row>
    <row r="1458" spans="1:3" s="14" customFormat="1">
      <c r="A1458" s="89"/>
      <c r="C1458" s="39"/>
    </row>
    <row r="1459" spans="1:3" s="14" customFormat="1">
      <c r="A1459" s="89"/>
      <c r="C1459" s="39"/>
    </row>
    <row r="1460" spans="1:3" s="14" customFormat="1">
      <c r="A1460" s="89"/>
      <c r="C1460" s="39"/>
    </row>
    <row r="1461" spans="1:3" s="14" customFormat="1">
      <c r="A1461" s="89"/>
      <c r="C1461" s="39"/>
    </row>
    <row r="1462" spans="1:3" s="14" customFormat="1">
      <c r="A1462" s="89"/>
      <c r="C1462" s="39"/>
    </row>
    <row r="1463" spans="1:3" s="14" customFormat="1">
      <c r="A1463" s="89"/>
      <c r="C1463" s="39"/>
    </row>
    <row r="1464" spans="1:3" s="14" customFormat="1">
      <c r="A1464" s="89"/>
      <c r="C1464" s="39"/>
    </row>
    <row r="1465" spans="1:3" s="14" customFormat="1">
      <c r="A1465" s="89"/>
      <c r="C1465" s="39"/>
    </row>
    <row r="1466" spans="1:3" s="14" customFormat="1">
      <c r="A1466" s="89"/>
      <c r="C1466" s="39"/>
    </row>
    <row r="1467" spans="1:3" s="14" customFormat="1">
      <c r="A1467" s="89"/>
      <c r="C1467" s="39"/>
    </row>
    <row r="1468" spans="1:3" s="14" customFormat="1">
      <c r="A1468" s="89"/>
      <c r="C1468" s="39"/>
    </row>
    <row r="1469" spans="1:3" s="14" customFormat="1">
      <c r="A1469" s="89"/>
      <c r="C1469" s="39"/>
    </row>
    <row r="1470" spans="1:3" s="14" customFormat="1">
      <c r="A1470" s="89"/>
      <c r="C1470" s="39"/>
    </row>
    <row r="1471" spans="1:3" s="14" customFormat="1">
      <c r="A1471" s="89"/>
      <c r="C1471" s="39"/>
    </row>
    <row r="1472" spans="1:3" s="14" customFormat="1">
      <c r="A1472" s="89"/>
      <c r="C1472" s="39"/>
    </row>
    <row r="1473" spans="1:3" s="14" customFormat="1">
      <c r="A1473" s="89"/>
      <c r="C1473" s="39"/>
    </row>
    <row r="1474" spans="1:3" s="14" customFormat="1">
      <c r="A1474" s="89"/>
      <c r="C1474" s="39"/>
    </row>
    <row r="1475" spans="1:3" s="14" customFormat="1">
      <c r="A1475" s="89"/>
      <c r="C1475" s="39"/>
    </row>
    <row r="1476" spans="1:3" s="14" customFormat="1">
      <c r="A1476" s="89"/>
      <c r="C1476" s="39"/>
    </row>
    <row r="1477" spans="1:3" s="14" customFormat="1">
      <c r="A1477" s="89"/>
      <c r="C1477" s="39"/>
    </row>
    <row r="1478" spans="1:3" s="14" customFormat="1">
      <c r="A1478" s="89"/>
      <c r="C1478" s="39"/>
    </row>
    <row r="1479" spans="1:3" s="14" customFormat="1">
      <c r="A1479" s="89"/>
      <c r="C1479" s="39"/>
    </row>
    <row r="1480" spans="1:3" s="14" customFormat="1">
      <c r="A1480" s="89"/>
      <c r="C1480" s="39"/>
    </row>
    <row r="1481" spans="1:3" s="14" customFormat="1">
      <c r="A1481" s="89"/>
      <c r="C1481" s="39"/>
    </row>
    <row r="1482" spans="1:3" s="14" customFormat="1">
      <c r="A1482" s="89"/>
      <c r="C1482" s="39"/>
    </row>
    <row r="1483" spans="1:3" s="14" customFormat="1">
      <c r="A1483" s="89"/>
      <c r="C1483" s="39"/>
    </row>
    <row r="1484" spans="1:3" s="14" customFormat="1">
      <c r="A1484" s="89"/>
      <c r="C1484" s="39"/>
    </row>
    <row r="1485" spans="1:3" s="14" customFormat="1">
      <c r="A1485" s="89"/>
      <c r="C1485" s="39"/>
    </row>
    <row r="1486" spans="1:3" s="14" customFormat="1">
      <c r="A1486" s="89"/>
      <c r="C1486" s="39"/>
    </row>
    <row r="1487" spans="1:3" s="14" customFormat="1">
      <c r="A1487" s="89"/>
      <c r="C1487" s="39"/>
    </row>
    <row r="1488" spans="1:3" s="14" customFormat="1">
      <c r="A1488" s="89"/>
      <c r="C1488" s="39"/>
    </row>
    <row r="1489" spans="1:3" s="14" customFormat="1">
      <c r="A1489" s="89"/>
      <c r="C1489" s="39"/>
    </row>
    <row r="1490" spans="1:3" s="14" customFormat="1">
      <c r="A1490" s="89"/>
      <c r="C1490" s="39"/>
    </row>
    <row r="1491" spans="1:3" s="14" customFormat="1">
      <c r="A1491" s="89"/>
      <c r="C1491" s="39"/>
    </row>
    <row r="1492" spans="1:3" s="14" customFormat="1">
      <c r="A1492" s="89"/>
      <c r="C1492" s="39"/>
    </row>
    <row r="1493" spans="1:3" s="14" customFormat="1">
      <c r="A1493" s="89"/>
      <c r="C1493" s="39"/>
    </row>
    <row r="1494" spans="1:3" s="14" customFormat="1">
      <c r="A1494" s="89"/>
      <c r="C1494" s="39"/>
    </row>
    <row r="1495" spans="1:3" s="14" customFormat="1">
      <c r="A1495" s="89"/>
      <c r="C1495" s="39"/>
    </row>
    <row r="1496" spans="1:3" s="14" customFormat="1">
      <c r="A1496" s="89"/>
      <c r="C1496" s="39"/>
    </row>
    <row r="1497" spans="1:3" s="14" customFormat="1">
      <c r="A1497" s="89"/>
      <c r="C1497" s="39"/>
    </row>
    <row r="1498" spans="1:3" s="14" customFormat="1">
      <c r="A1498" s="89"/>
      <c r="C1498" s="39"/>
    </row>
    <row r="1499" spans="1:3" s="14" customFormat="1">
      <c r="A1499" s="89"/>
      <c r="C1499" s="39"/>
    </row>
    <row r="1500" spans="1:3" s="14" customFormat="1">
      <c r="A1500" s="89"/>
      <c r="C1500" s="39"/>
    </row>
    <row r="1501" spans="1:3" s="14" customFormat="1">
      <c r="A1501" s="89"/>
      <c r="C1501" s="39"/>
    </row>
    <row r="1502" spans="1:3" s="14" customFormat="1">
      <c r="A1502" s="89"/>
      <c r="C1502" s="39"/>
    </row>
    <row r="1503" spans="1:3" s="14" customFormat="1">
      <c r="A1503" s="89"/>
      <c r="C1503" s="39"/>
    </row>
    <row r="1504" spans="1:3" s="14" customFormat="1">
      <c r="A1504" s="89"/>
      <c r="C1504" s="39"/>
    </row>
    <row r="1505" spans="1:3" s="14" customFormat="1">
      <c r="A1505" s="89"/>
      <c r="C1505" s="39"/>
    </row>
    <row r="1506" spans="1:3" s="14" customFormat="1">
      <c r="A1506" s="89"/>
      <c r="C1506" s="39"/>
    </row>
    <row r="1507" spans="1:3" s="14" customFormat="1">
      <c r="A1507" s="89"/>
      <c r="C1507" s="39"/>
    </row>
    <row r="1508" spans="1:3" s="14" customFormat="1">
      <c r="A1508" s="89"/>
      <c r="C1508" s="39"/>
    </row>
    <row r="1509" spans="1:3" s="14" customFormat="1">
      <c r="A1509" s="89"/>
      <c r="C1509" s="39"/>
    </row>
    <row r="1510" spans="1:3" s="14" customFormat="1">
      <c r="A1510" s="89"/>
      <c r="C1510" s="39"/>
    </row>
    <row r="1511" spans="1:3" s="14" customFormat="1">
      <c r="A1511" s="89"/>
      <c r="C1511" s="39"/>
    </row>
    <row r="1512" spans="1:3" s="14" customFormat="1">
      <c r="A1512" s="89"/>
      <c r="C1512" s="39"/>
    </row>
    <row r="1513" spans="1:3" s="14" customFormat="1">
      <c r="A1513" s="89"/>
      <c r="C1513" s="39"/>
    </row>
    <row r="1514" spans="1:3" s="14" customFormat="1">
      <c r="A1514" s="89"/>
      <c r="C1514" s="39"/>
    </row>
    <row r="1515" spans="1:3" s="14" customFormat="1">
      <c r="A1515" s="89"/>
      <c r="C1515" s="39"/>
    </row>
    <row r="1516" spans="1:3" s="14" customFormat="1">
      <c r="A1516" s="89"/>
      <c r="C1516" s="39"/>
    </row>
    <row r="1517" spans="1:3" s="14" customFormat="1">
      <c r="A1517" s="89"/>
      <c r="C1517" s="39"/>
    </row>
    <row r="1518" spans="1:3" s="14" customFormat="1">
      <c r="A1518" s="89"/>
      <c r="C1518" s="39"/>
    </row>
    <row r="1519" spans="1:3" s="14" customFormat="1">
      <c r="A1519" s="89"/>
      <c r="C1519" s="39"/>
    </row>
    <row r="1520" spans="1:3" s="14" customFormat="1">
      <c r="A1520" s="89"/>
      <c r="C1520" s="39"/>
    </row>
    <row r="1521" spans="1:3" s="14" customFormat="1">
      <c r="A1521" s="89"/>
      <c r="C1521" s="39"/>
    </row>
    <row r="1522" spans="1:3" s="14" customFormat="1">
      <c r="A1522" s="89"/>
      <c r="C1522" s="39"/>
    </row>
    <row r="1523" spans="1:3" s="14" customFormat="1">
      <c r="A1523" s="89"/>
      <c r="C1523" s="39"/>
    </row>
    <row r="1524" spans="1:3" s="14" customFormat="1">
      <c r="A1524" s="89"/>
      <c r="C1524" s="39"/>
    </row>
    <row r="1525" spans="1:3" s="14" customFormat="1">
      <c r="A1525" s="89"/>
      <c r="C1525" s="39"/>
    </row>
    <row r="1526" spans="1:3" s="14" customFormat="1">
      <c r="A1526" s="89"/>
      <c r="C1526" s="39"/>
    </row>
    <row r="1527" spans="1:3" s="14" customFormat="1">
      <c r="A1527" s="89"/>
      <c r="C1527" s="39"/>
    </row>
    <row r="1528" spans="1:3" s="14" customFormat="1">
      <c r="A1528" s="89"/>
      <c r="C1528" s="39"/>
    </row>
    <row r="1529" spans="1:3" s="14" customFormat="1">
      <c r="A1529" s="89"/>
      <c r="C1529" s="39"/>
    </row>
    <row r="1530" spans="1:3" s="14" customFormat="1">
      <c r="A1530" s="89"/>
      <c r="C1530" s="39"/>
    </row>
    <row r="1531" spans="1:3" s="14" customFormat="1">
      <c r="A1531" s="89"/>
      <c r="C1531" s="39"/>
    </row>
    <row r="1532" spans="1:3" s="14" customFormat="1">
      <c r="A1532" s="89"/>
      <c r="C1532" s="39"/>
    </row>
    <row r="1533" spans="1:3" s="14" customFormat="1">
      <c r="A1533" s="89"/>
      <c r="C1533" s="39"/>
    </row>
    <row r="1534" spans="1:3" s="14" customFormat="1">
      <c r="A1534" s="89"/>
      <c r="C1534" s="39"/>
    </row>
    <row r="1535" spans="1:3" s="14" customFormat="1">
      <c r="A1535" s="89"/>
      <c r="C1535" s="39"/>
    </row>
    <row r="1536" spans="1:3" s="14" customFormat="1">
      <c r="A1536" s="89"/>
      <c r="C1536" s="39"/>
    </row>
    <row r="1537" spans="1:3" s="14" customFormat="1">
      <c r="A1537" s="89"/>
      <c r="C1537" s="39"/>
    </row>
    <row r="1538" spans="1:3" s="14" customFormat="1">
      <c r="A1538" s="89"/>
      <c r="C1538" s="39"/>
    </row>
    <row r="1539" spans="1:3" s="14" customFormat="1">
      <c r="A1539" s="89"/>
      <c r="C1539" s="39"/>
    </row>
    <row r="1540" spans="1:3" s="14" customFormat="1">
      <c r="A1540" s="89"/>
      <c r="C1540" s="39"/>
    </row>
    <row r="1541" spans="1:3" s="14" customFormat="1">
      <c r="A1541" s="89"/>
      <c r="C1541" s="39"/>
    </row>
    <row r="1542" spans="1:3" s="14" customFormat="1">
      <c r="A1542" s="89"/>
      <c r="C1542" s="39"/>
    </row>
    <row r="1543" spans="1:3" s="14" customFormat="1">
      <c r="A1543" s="89"/>
      <c r="C1543" s="39"/>
    </row>
    <row r="1544" spans="1:3" s="14" customFormat="1">
      <c r="A1544" s="89"/>
      <c r="C1544" s="39"/>
    </row>
    <row r="1545" spans="1:3" s="14" customFormat="1">
      <c r="A1545" s="89"/>
      <c r="C1545" s="39"/>
    </row>
    <row r="1546" spans="1:3" s="14" customFormat="1">
      <c r="A1546" s="89"/>
      <c r="C1546" s="39"/>
    </row>
    <row r="1547" spans="1:3" s="14" customFormat="1">
      <c r="A1547" s="89"/>
      <c r="C1547" s="39"/>
    </row>
    <row r="1548" spans="1:3" s="14" customFormat="1">
      <c r="A1548" s="89"/>
      <c r="C1548" s="39"/>
    </row>
    <row r="1549" spans="1:3" s="14" customFormat="1">
      <c r="A1549" s="89"/>
      <c r="C1549" s="39"/>
    </row>
    <row r="1550" spans="1:3" s="14" customFormat="1">
      <c r="A1550" s="89"/>
      <c r="C1550" s="39"/>
    </row>
    <row r="1551" spans="1:3" s="14" customFormat="1">
      <c r="A1551" s="89"/>
      <c r="C1551" s="39"/>
    </row>
    <row r="1552" spans="1:3" s="14" customFormat="1">
      <c r="A1552" s="89"/>
      <c r="C1552" s="39"/>
    </row>
    <row r="1553" spans="1:3" s="14" customFormat="1">
      <c r="A1553" s="89"/>
      <c r="C1553" s="39"/>
    </row>
    <row r="1554" spans="1:3" s="14" customFormat="1">
      <c r="A1554" s="89"/>
      <c r="C1554" s="39"/>
    </row>
    <row r="1555" spans="1:3" s="14" customFormat="1">
      <c r="A1555" s="89"/>
      <c r="C1555" s="39"/>
    </row>
    <row r="1556" spans="1:3" s="14" customFormat="1">
      <c r="A1556" s="89"/>
      <c r="C1556" s="39"/>
    </row>
    <row r="1557" spans="1:3" s="14" customFormat="1">
      <c r="A1557" s="89"/>
      <c r="C1557" s="39"/>
    </row>
    <row r="1558" spans="1:3" s="14" customFormat="1">
      <c r="A1558" s="89"/>
      <c r="C1558" s="39"/>
    </row>
    <row r="1559" spans="1:3" s="14" customFormat="1">
      <c r="A1559" s="89"/>
      <c r="C1559" s="39"/>
    </row>
    <row r="1560" spans="1:3" s="14" customFormat="1">
      <c r="A1560" s="89"/>
      <c r="C1560" s="39"/>
    </row>
    <row r="1561" spans="1:3" s="14" customFormat="1">
      <c r="A1561" s="89"/>
      <c r="C1561" s="39"/>
    </row>
    <row r="1562" spans="1:3" s="14" customFormat="1">
      <c r="A1562" s="89"/>
      <c r="C1562" s="39"/>
    </row>
    <row r="1563" spans="1:3" s="14" customFormat="1">
      <c r="A1563" s="89"/>
      <c r="C1563" s="39"/>
    </row>
    <row r="1564" spans="1:3" s="14" customFormat="1">
      <c r="A1564" s="89"/>
      <c r="C1564" s="39"/>
    </row>
    <row r="1565" spans="1:3" s="14" customFormat="1">
      <c r="A1565" s="89"/>
      <c r="C1565" s="39"/>
    </row>
    <row r="1566" spans="1:3" s="14" customFormat="1">
      <c r="A1566" s="89"/>
      <c r="C1566" s="39"/>
    </row>
    <row r="1567" spans="1:3" s="14" customFormat="1">
      <c r="A1567" s="89"/>
      <c r="C1567" s="39"/>
    </row>
    <row r="1568" spans="1:3" s="14" customFormat="1">
      <c r="A1568" s="89"/>
      <c r="C1568" s="39"/>
    </row>
    <row r="1569" spans="1:3" s="14" customFormat="1">
      <c r="A1569" s="89"/>
      <c r="C1569" s="39"/>
    </row>
    <row r="1570" spans="1:3" s="14" customFormat="1">
      <c r="A1570" s="89"/>
      <c r="C1570" s="39"/>
    </row>
    <row r="1571" spans="1:3" s="14" customFormat="1">
      <c r="A1571" s="89"/>
      <c r="C1571" s="39"/>
    </row>
    <row r="1572" spans="1:3" s="14" customFormat="1">
      <c r="A1572" s="89"/>
      <c r="C1572" s="39"/>
    </row>
    <row r="1573" spans="1:3" s="14" customFormat="1">
      <c r="A1573" s="89"/>
      <c r="C1573" s="39"/>
    </row>
    <row r="1574" spans="1:3" s="14" customFormat="1">
      <c r="A1574" s="89"/>
      <c r="C1574" s="39"/>
    </row>
    <row r="1575" spans="1:3" s="14" customFormat="1">
      <c r="A1575" s="89"/>
      <c r="C1575" s="39"/>
    </row>
    <row r="1576" spans="1:3" s="14" customFormat="1">
      <c r="A1576" s="89"/>
      <c r="C1576" s="39"/>
    </row>
    <row r="1577" spans="1:3" s="14" customFormat="1">
      <c r="A1577" s="89"/>
      <c r="C1577" s="39"/>
    </row>
    <row r="1578" spans="1:3" s="14" customFormat="1">
      <c r="A1578" s="89"/>
      <c r="C1578" s="39"/>
    </row>
    <row r="1579" spans="1:3" s="14" customFormat="1">
      <c r="A1579" s="89"/>
      <c r="C1579" s="39"/>
    </row>
    <row r="1580" spans="1:3" s="14" customFormat="1">
      <c r="A1580" s="89"/>
      <c r="C1580" s="39"/>
    </row>
    <row r="1581" spans="1:3" s="14" customFormat="1">
      <c r="A1581" s="89"/>
      <c r="C1581" s="39"/>
    </row>
    <row r="1582" spans="1:3" s="14" customFormat="1">
      <c r="A1582" s="89"/>
      <c r="C1582" s="39"/>
    </row>
    <row r="1583" spans="1:3" s="14" customFormat="1">
      <c r="A1583" s="89"/>
      <c r="C1583" s="39"/>
    </row>
    <row r="1584" spans="1:3" s="14" customFormat="1">
      <c r="A1584" s="89"/>
      <c r="C1584" s="39"/>
    </row>
    <row r="1585" spans="1:4" s="14" customFormat="1">
      <c r="A1585" s="89"/>
      <c r="C1585" s="39"/>
    </row>
    <row r="1586" spans="1:4" s="14" customFormat="1">
      <c r="A1586" s="89"/>
      <c r="C1586" s="39"/>
    </row>
    <row r="1587" spans="1:4" s="14" customFormat="1">
      <c r="A1587" s="89"/>
      <c r="C1587" s="39"/>
    </row>
    <row r="1588" spans="1:4" s="14" customFormat="1">
      <c r="A1588" s="89"/>
      <c r="C1588" s="39"/>
    </row>
    <row r="1589" spans="1:4" s="14" customFormat="1">
      <c r="A1589" s="89"/>
      <c r="C1589" s="39"/>
    </row>
    <row r="1590" spans="1:4" s="14" customFormat="1">
      <c r="A1590" s="89"/>
      <c r="C1590" s="39"/>
    </row>
    <row r="1591" spans="1:4" s="14" customFormat="1">
      <c r="A1591" s="89"/>
      <c r="C1591" s="39"/>
    </row>
    <row r="1592" spans="1:4" s="14" customFormat="1">
      <c r="A1592" s="89"/>
      <c r="B1592" s="27"/>
      <c r="C1592" s="39"/>
    </row>
    <row r="1593" spans="1:4" s="14" customFormat="1">
      <c r="A1593" s="89"/>
      <c r="B1593" s="27"/>
      <c r="C1593" s="39"/>
    </row>
    <row r="1594" spans="1:4">
      <c r="C1594" s="39"/>
      <c r="D1594" s="14"/>
    </row>
    <row r="1595" spans="1:4">
      <c r="C1595" s="39"/>
      <c r="D1595" s="14"/>
    </row>
    <row r="1596" spans="1:4">
      <c r="C1596" s="39"/>
      <c r="D1596" s="14"/>
    </row>
    <row r="1597" spans="1:4">
      <c r="C1597" s="39"/>
      <c r="D1597" s="14"/>
    </row>
    <row r="1598" spans="1:4">
      <c r="C1598" s="39"/>
      <c r="D1598" s="14"/>
    </row>
    <row r="1599" spans="1:4">
      <c r="C1599" s="39"/>
      <c r="D1599" s="14"/>
    </row>
  </sheetData>
  <sheetProtection selectLockedCells="1"/>
  <sortState ref="F2:G11">
    <sortCondition ref="F2"/>
  </sortState>
  <phoneticPr fontId="8" type="noConversion"/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O1748"/>
  <sheetViews>
    <sheetView tabSelected="1" workbookViewId="0">
      <selection activeCell="B6" sqref="B6"/>
    </sheetView>
  </sheetViews>
  <sheetFormatPr baseColWidth="10" defaultRowHeight="15" x14ac:dyDescent="0"/>
  <cols>
    <col min="1" max="1" width="9.83203125" style="27" customWidth="1"/>
    <col min="2" max="2" width="23.83203125" style="27" customWidth="1"/>
    <col min="3" max="3" width="9.33203125" style="27" customWidth="1"/>
    <col min="4" max="4" width="8.33203125" style="27" customWidth="1"/>
    <col min="5" max="5" width="3.83203125" style="27" customWidth="1"/>
    <col min="6" max="7" width="13.33203125" style="27" customWidth="1"/>
    <col min="8" max="8" width="9.83203125" style="27" customWidth="1"/>
    <col min="9" max="9" width="19.33203125" style="27" customWidth="1"/>
    <col min="10" max="10" width="7.6640625" style="27" customWidth="1"/>
    <col min="11" max="11" width="6.83203125" style="27" customWidth="1"/>
    <col min="12" max="12" width="60.83203125" style="27" customWidth="1"/>
    <col min="13" max="13" width="60.5" style="27" customWidth="1"/>
    <col min="14" max="14" width="10.83203125" style="27" hidden="1" customWidth="1"/>
    <col min="15" max="15" width="45" style="27" customWidth="1"/>
    <col min="16" max="16384" width="10.83203125" style="27"/>
  </cols>
  <sheetData>
    <row r="1" spans="1:14" ht="30" customHeight="1">
      <c r="A1" s="82"/>
      <c r="B1" s="82"/>
      <c r="C1" s="108" t="s">
        <v>143</v>
      </c>
      <c r="D1" s="108"/>
      <c r="E1" s="108"/>
      <c r="F1" s="108"/>
      <c r="G1" s="108"/>
      <c r="H1" s="13" t="s">
        <v>4</v>
      </c>
      <c r="I1" s="55"/>
      <c r="J1" s="55"/>
      <c r="K1" s="55"/>
      <c r="L1" s="26"/>
      <c r="M1" s="26"/>
    </row>
    <row r="2" spans="1:14" ht="12" customHeight="1">
      <c r="A2" s="83"/>
      <c r="B2" s="83"/>
      <c r="C2" s="96" t="s">
        <v>316</v>
      </c>
      <c r="D2" s="95"/>
      <c r="E2" s="95"/>
      <c r="F2" s="95"/>
      <c r="G2" s="95"/>
      <c r="H2" s="62" t="s">
        <v>108</v>
      </c>
      <c r="I2" s="55"/>
      <c r="J2" s="55"/>
      <c r="K2" s="55"/>
      <c r="L2" s="26"/>
      <c r="M2" s="26"/>
    </row>
    <row r="3" spans="1:14" ht="7" customHeight="1">
      <c r="A3" s="28"/>
      <c r="B3" s="28"/>
      <c r="C3" s="28"/>
      <c r="D3" s="28"/>
      <c r="E3" s="28"/>
      <c r="F3" s="28"/>
      <c r="G3" s="28"/>
      <c r="H3" s="63"/>
      <c r="I3" s="55"/>
      <c r="J3" s="55"/>
      <c r="K3" s="55"/>
      <c r="L3" s="26"/>
      <c r="M3" s="26"/>
    </row>
    <row r="4" spans="1:14" ht="18" customHeight="1">
      <c r="A4" s="61" t="s">
        <v>10</v>
      </c>
      <c r="B4" s="106" t="s">
        <v>364</v>
      </c>
      <c r="C4" s="107"/>
      <c r="D4" s="107"/>
      <c r="E4" s="107"/>
      <c r="F4" s="61" t="s">
        <v>5</v>
      </c>
      <c r="G4" s="16">
        <v>43897</v>
      </c>
      <c r="H4" s="64" t="s">
        <v>146</v>
      </c>
      <c r="I4" s="55"/>
      <c r="J4" s="55"/>
      <c r="K4" s="55"/>
      <c r="L4" s="26"/>
      <c r="M4" s="26"/>
    </row>
    <row r="5" spans="1:14" ht="6" customHeight="1">
      <c r="A5" s="25"/>
      <c r="B5" s="28"/>
      <c r="C5" s="28"/>
      <c r="D5" s="28"/>
      <c r="E5" s="15"/>
      <c r="F5" s="28"/>
      <c r="G5" s="28"/>
      <c r="H5" s="65"/>
      <c r="I5" s="55"/>
      <c r="J5" s="55"/>
      <c r="K5" s="55"/>
      <c r="L5" s="26"/>
      <c r="M5" s="26"/>
    </row>
    <row r="6" spans="1:14" ht="20" customHeight="1">
      <c r="A6" s="61" t="s">
        <v>6</v>
      </c>
      <c r="B6" s="73"/>
      <c r="C6" s="105" t="str">
        <f>IF(B6="","",VLOOKUP($B6,Dados_2!$A:$B,2,FALSE))</f>
        <v/>
      </c>
      <c r="D6" s="105"/>
      <c r="E6" s="105"/>
      <c r="F6" s="105"/>
      <c r="G6" s="105"/>
      <c r="H6" s="64" t="s">
        <v>147</v>
      </c>
      <c r="I6" s="55"/>
      <c r="J6" s="55"/>
      <c r="K6" s="55"/>
      <c r="L6" s="26"/>
      <c r="M6" s="26"/>
    </row>
    <row r="7" spans="1:14" ht="7" customHeight="1">
      <c r="A7" s="28"/>
      <c r="B7" s="28"/>
      <c r="C7" s="28"/>
      <c r="D7" s="28"/>
      <c r="E7" s="28"/>
      <c r="F7" s="28"/>
      <c r="G7" s="28"/>
      <c r="H7" s="26"/>
      <c r="I7" s="26"/>
      <c r="J7" s="26"/>
      <c r="K7" s="26"/>
      <c r="L7" s="26"/>
      <c r="M7" s="26"/>
    </row>
    <row r="8" spans="1:14" ht="18" customHeight="1">
      <c r="A8" s="17" t="s">
        <v>0</v>
      </c>
      <c r="B8" s="17" t="s">
        <v>161</v>
      </c>
      <c r="C8" s="19" t="s">
        <v>7</v>
      </c>
      <c r="D8" s="18" t="s">
        <v>117</v>
      </c>
      <c r="E8" s="18" t="s">
        <v>2</v>
      </c>
      <c r="F8" s="20" t="s">
        <v>144</v>
      </c>
      <c r="G8" s="20" t="s">
        <v>145</v>
      </c>
      <c r="H8" s="26"/>
      <c r="I8" s="59" t="str">
        <f>IF($B$6="","",$B$6)</f>
        <v/>
      </c>
      <c r="J8" s="60" t="str">
        <f>IF(I8="","","Escalão")</f>
        <v/>
      </c>
      <c r="K8" s="60" t="str">
        <f>IF(I8="","","Dorsal")</f>
        <v/>
      </c>
      <c r="L8" s="26"/>
      <c r="M8" s="26"/>
    </row>
    <row r="9" spans="1:14" ht="6" customHeight="1">
      <c r="A9" s="32"/>
      <c r="B9" s="32"/>
      <c r="C9" s="32"/>
      <c r="D9" s="32"/>
      <c r="E9" s="32"/>
      <c r="F9" s="32"/>
      <c r="G9" s="32"/>
      <c r="H9" s="21"/>
      <c r="I9" s="21"/>
      <c r="J9" s="21"/>
      <c r="K9" s="21"/>
      <c r="L9" s="21"/>
      <c r="M9" s="21"/>
    </row>
    <row r="10" spans="1:14" ht="20" customHeight="1">
      <c r="A10" s="68" t="str">
        <f>IF($B10="","",VLOOKUP($B10,Atletas!$H:$M,2,FALSE))</f>
        <v/>
      </c>
      <c r="B10" s="47"/>
      <c r="C10" s="33" t="str">
        <f>IF($B10="","",VLOOKUP($B10,Atletas!$H:$M,3,FALSE))</f>
        <v/>
      </c>
      <c r="D10" s="84" t="str">
        <f ca="1">IF(C10="","",IF(YEAR(TODAY())-YEAR(C10)&lt;7,"Não Permitido",IF(YEAR(TODAY())-YEAR(C10)&lt;10,"Benj-A",IF(YEAR(TODAY())-YEAR(C10)&lt;12,"Benj-B",IF(YEAR(TODAY())-YEAR(C10)&lt;14,"Inf",IF(YEAR(TODAY())-YEAR(C10)&lt;16,"Inic",IF(YEAR(TODAY())-YEAR(C10)&lt;18,"Juv",IF(YEAR(TODAY())-YEAR(C10)&lt;20,"Jun","Sen"))))))))</f>
        <v/>
      </c>
      <c r="E10" s="67" t="str">
        <f>IF($B10="","",VLOOKUP($B10,Atletas!$H:$M,4,FALSE))</f>
        <v/>
      </c>
      <c r="F10" s="97"/>
      <c r="G10" s="97"/>
      <c r="H10" s="21" t="str">
        <f>IF(A10="","",IF(VLOOKUP($B10,Atletas!$H:$M,6,FALSE)&lt;&gt;$B$6,VLOOKUP($B10,Atletas!$H:$M,6,FALSE),""))</f>
        <v/>
      </c>
      <c r="I10" s="57" t="str">
        <f>IFERROR(HLOOKUP($I$8,Atletas!$O$3:$BU$333,2,0),"")</f>
        <v/>
      </c>
      <c r="J10" s="72" t="str">
        <f>IF(OR($I10="",$I10=0),"",VLOOKUP($I10,Atletas!$H:$M,5,FALSE))</f>
        <v/>
      </c>
      <c r="K10" s="58" t="str">
        <f>IF(OR($I10="",$I10=0),"",VLOOKUP($I10,Atletas!$H:$M,2,FALSE))</f>
        <v/>
      </c>
      <c r="L10" s="21"/>
      <c r="M10" s="21"/>
      <c r="N10" s="37" t="s">
        <v>168</v>
      </c>
    </row>
    <row r="11" spans="1:14" ht="20" customHeight="1">
      <c r="A11" s="68" t="str">
        <f>IF($B11="","",VLOOKUP($B11,Atletas!$H:$M,2,FALSE))</f>
        <v/>
      </c>
      <c r="B11" s="47"/>
      <c r="C11" s="33" t="str">
        <f>IF($B11="","",VLOOKUP($B11,Atletas!$H:$M,3,FALSE))</f>
        <v/>
      </c>
      <c r="D11" s="84" t="str">
        <f t="shared" ref="D11:D71" ca="1" si="0">IF(C11="","",IF(YEAR(TODAY())-YEAR(C11)&lt;7,"Não Permitido",IF(YEAR(TODAY())-YEAR(C11)&lt;10,"Benj-A",IF(YEAR(TODAY())-YEAR(C11)&lt;12,"Benj-B",IF(YEAR(TODAY())-YEAR(C11)&lt;14,"Inf",IF(YEAR(TODAY())-YEAR(C11)&lt;16,"Inic",IF(YEAR(TODAY())-YEAR(C11)&lt;18,"Juv",IF(YEAR(TODAY())-YEAR(C11)&lt;20,"Jun","Sen"))))))))</f>
        <v/>
      </c>
      <c r="E11" s="67" t="str">
        <f>IF($B11="","",VLOOKUP($B11,Atletas!$H:$M,4,FALSE))</f>
        <v/>
      </c>
      <c r="F11" s="98"/>
      <c r="G11" s="98"/>
      <c r="H11" s="21" t="str">
        <f>IF(A11="","",IF(VLOOKUP($B11,Atletas!$H:$M,6,FALSE)&lt;&gt;$B$6,VLOOKUP($B11,Atletas!$H:$M,6,FALSE),""))</f>
        <v/>
      </c>
      <c r="I11" s="57" t="str">
        <f>IFERROR(HLOOKUP($I$8,Atletas!$O$3:$BU$333,3,0),"")</f>
        <v/>
      </c>
      <c r="J11" s="72" t="str">
        <f>IF(OR($I11="",$I11=0),"",VLOOKUP($I11,Atletas!$H:$M,5,FALSE))</f>
        <v/>
      </c>
      <c r="K11" s="58" t="str">
        <f>IF(OR($I11="",$I11=0),"",VLOOKUP($I11,Atletas!$H:$M,2,FALSE))</f>
        <v/>
      </c>
      <c r="L11" s="21"/>
      <c r="M11" s="21"/>
      <c r="N11" s="94" t="s">
        <v>100</v>
      </c>
    </row>
    <row r="12" spans="1:14" ht="20" customHeight="1">
      <c r="A12" s="68" t="str">
        <f>IF($B12="","",VLOOKUP($B12,Atletas!$H:$M,2,FALSE))</f>
        <v/>
      </c>
      <c r="B12" s="47"/>
      <c r="C12" s="33" t="str">
        <f>IF($B12="","",VLOOKUP($B12,Atletas!$H:$M,3,FALSE))</f>
        <v/>
      </c>
      <c r="D12" s="84" t="str">
        <f t="shared" ca="1" si="0"/>
        <v/>
      </c>
      <c r="E12" s="67" t="str">
        <f>IF($B12="","",VLOOKUP($B12,Atletas!$H:$M,4,FALSE))</f>
        <v/>
      </c>
      <c r="F12" s="98"/>
      <c r="G12" s="98"/>
      <c r="H12" s="21" t="str">
        <f>IF(A12="","",IF(VLOOKUP($B12,Atletas!$H:$M,6,FALSE)&lt;&gt;$B$6,VLOOKUP($B12,Atletas!$H:$M,6,FALSE),""))</f>
        <v/>
      </c>
      <c r="I12" s="57" t="str">
        <f>IFERROR(HLOOKUP($I$8,Atletas!$O$3:$BU$333,4,0),"")</f>
        <v/>
      </c>
      <c r="J12" s="72" t="str">
        <f>IF(OR($I12="",$I12=0),"",VLOOKUP($I12,Atletas!$H:$M,5,FALSE))</f>
        <v/>
      </c>
      <c r="K12" s="58" t="str">
        <f>IF(OR($I12="",$I12=0),"",VLOOKUP($I12,Atletas!$H:$M,2,FALSE))</f>
        <v/>
      </c>
      <c r="L12" s="21"/>
      <c r="M12" s="21"/>
      <c r="N12" s="81" t="s">
        <v>101</v>
      </c>
    </row>
    <row r="13" spans="1:14" ht="20" customHeight="1">
      <c r="A13" s="68" t="str">
        <f>IF($B13="","",VLOOKUP($B13,Atletas!$H:$M,2,FALSE))</f>
        <v/>
      </c>
      <c r="B13" s="47"/>
      <c r="C13" s="33" t="str">
        <f>IF($B13="","",VLOOKUP($B13,Atletas!$H:$M,3,FALSE))</f>
        <v/>
      </c>
      <c r="D13" s="84" t="str">
        <f t="shared" ca="1" si="0"/>
        <v/>
      </c>
      <c r="E13" s="67" t="str">
        <f>IF($B13="","",VLOOKUP($B13,Atletas!$H:$M,4,FALSE))</f>
        <v/>
      </c>
      <c r="F13" s="98"/>
      <c r="G13" s="98"/>
      <c r="H13" s="21" t="str">
        <f>IF(A13="","",IF(VLOOKUP($B13,Atletas!$H:$M,6,FALSE)&lt;&gt;$B$6,VLOOKUP($B13,Atletas!$H:$M,6,FALSE),""))</f>
        <v/>
      </c>
      <c r="I13" s="57" t="str">
        <f>IFERROR(HLOOKUP($I$8,Atletas!$O$3:$BU$333,5,0),"")</f>
        <v/>
      </c>
      <c r="J13" s="72" t="str">
        <f>IF(OR($I13="",$I13=0),"",VLOOKUP($I13,Atletas!$H:$M,5,FALSE))</f>
        <v/>
      </c>
      <c r="K13" s="58" t="str">
        <f>IF(OR($I13="",$I13=0),"",VLOOKUP($I13,Atletas!$H:$M,2,FALSE))</f>
        <v/>
      </c>
      <c r="L13" s="21"/>
      <c r="M13" s="21"/>
      <c r="N13" s="81" t="s">
        <v>103</v>
      </c>
    </row>
    <row r="14" spans="1:14" ht="20" customHeight="1">
      <c r="A14" s="68" t="str">
        <f>IF($B14="","",VLOOKUP($B14,Atletas!$H:$M,2,FALSE))</f>
        <v/>
      </c>
      <c r="B14" s="47"/>
      <c r="C14" s="33" t="str">
        <f>IF($B14="","",VLOOKUP($B14,Atletas!$H:$M,3,FALSE))</f>
        <v/>
      </c>
      <c r="D14" s="84" t="str">
        <f t="shared" ca="1" si="0"/>
        <v/>
      </c>
      <c r="E14" s="67" t="str">
        <f>IF($B14="","",VLOOKUP($B14,Atletas!$H:$M,4,FALSE))</f>
        <v/>
      </c>
      <c r="F14" s="98"/>
      <c r="G14" s="98"/>
      <c r="H14" s="21" t="str">
        <f>IF(A14="","",IF(VLOOKUP($B14,Atletas!$H:$M,6,FALSE)&lt;&gt;$B$6,VLOOKUP($B14,Atletas!$H:$M,6,FALSE),""))</f>
        <v/>
      </c>
      <c r="I14" s="57" t="str">
        <f>IFERROR(HLOOKUP($I$8,Atletas!$O$3:$BU$333,6,0),"")</f>
        <v/>
      </c>
      <c r="J14" s="72" t="str">
        <f>IF(OR($I14="",$I14=0),"",VLOOKUP($I14,Atletas!$H:$M,5,FALSE))</f>
        <v/>
      </c>
      <c r="K14" s="58" t="str">
        <f>IF(OR($I14="",$I14=0),"",VLOOKUP($I14,Atletas!$H:$M,2,FALSE))</f>
        <v/>
      </c>
      <c r="L14" s="21"/>
      <c r="M14" s="21"/>
      <c r="N14" s="81" t="s">
        <v>169</v>
      </c>
    </row>
    <row r="15" spans="1:14" ht="20" customHeight="1">
      <c r="A15" s="68" t="str">
        <f>IF($B15="","",VLOOKUP($B15,Atletas!$H:$M,2,FALSE))</f>
        <v/>
      </c>
      <c r="B15" s="47"/>
      <c r="C15" s="33" t="str">
        <f>IF($B15="","",VLOOKUP($B15,Atletas!$H:$M,3,FALSE))</f>
        <v/>
      </c>
      <c r="D15" s="84" t="str">
        <f t="shared" ca="1" si="0"/>
        <v/>
      </c>
      <c r="E15" s="67" t="str">
        <f>IF($B15="","",VLOOKUP($B15,Atletas!$H:$M,4,FALSE))</f>
        <v/>
      </c>
      <c r="F15" s="98"/>
      <c r="G15" s="98"/>
      <c r="H15" s="21" t="str">
        <f>IF(A15="","",IF(VLOOKUP($B15,Atletas!$H:$M,6,FALSE)&lt;&gt;$B$6,VLOOKUP($B15,Atletas!$H:$M,6,FALSE),""))</f>
        <v/>
      </c>
      <c r="I15" s="57" t="str">
        <f>IFERROR(HLOOKUP($I$8,Atletas!$O$3:$BU$333,7,0),"")</f>
        <v/>
      </c>
      <c r="J15" s="72" t="str">
        <f>IF(OR($I15="",$I15=0),"",VLOOKUP($I15,Atletas!$H:$M,5,FALSE))</f>
        <v/>
      </c>
      <c r="K15" s="58" t="str">
        <f>IF(OR($I15="",$I15=0),"",VLOOKUP($I15,Atletas!$H:$M,2,FALSE))</f>
        <v/>
      </c>
      <c r="L15" s="21"/>
      <c r="M15" s="21"/>
      <c r="N15" s="90" t="s">
        <v>150</v>
      </c>
    </row>
    <row r="16" spans="1:14" ht="20" customHeight="1">
      <c r="A16" s="68" t="str">
        <f>IF($B16="","",VLOOKUP($B16,Atletas!$H:$M,2,FALSE))</f>
        <v/>
      </c>
      <c r="B16" s="47"/>
      <c r="C16" s="33" t="str">
        <f>IF($B16="","",VLOOKUP($B16,Atletas!$H:$M,3,FALSE))</f>
        <v/>
      </c>
      <c r="D16" s="84" t="str">
        <f t="shared" ca="1" si="0"/>
        <v/>
      </c>
      <c r="E16" s="67" t="str">
        <f>IF($B16="","",VLOOKUP($B16,Atletas!$H:$M,4,FALSE))</f>
        <v/>
      </c>
      <c r="F16" s="98"/>
      <c r="G16" s="98"/>
      <c r="H16" s="21" t="str">
        <f>IF(A16="","",IF(VLOOKUP($B16,Atletas!$H:$M,6,FALSE)&lt;&gt;$B$6,VLOOKUP($B16,Atletas!$H:$M,6,FALSE),""))</f>
        <v/>
      </c>
      <c r="I16" s="57" t="str">
        <f>IFERROR(HLOOKUP($I$8,Atletas!$O$3:$BU$333,8,0),"")</f>
        <v/>
      </c>
      <c r="J16" s="72" t="str">
        <f>IF(OR($I16="",$I16=0),"",VLOOKUP($I16,Atletas!$H:$M,5,FALSE))</f>
        <v/>
      </c>
      <c r="K16" s="58" t="str">
        <f>IF(OR($I16="",$I16=0),"",VLOOKUP($I16,Atletas!$H:$M,2,FALSE))</f>
        <v/>
      </c>
      <c r="L16" s="21"/>
      <c r="M16" s="21"/>
      <c r="N16" s="81" t="s">
        <v>152</v>
      </c>
    </row>
    <row r="17" spans="1:15" ht="20" customHeight="1">
      <c r="A17" s="68" t="str">
        <f>IF($B17="","",VLOOKUP($B17,Atletas!$H:$M,2,FALSE))</f>
        <v/>
      </c>
      <c r="B17" s="47"/>
      <c r="C17" s="33" t="str">
        <f>IF($B17="","",VLOOKUP($B17,Atletas!$H:$M,3,FALSE))</f>
        <v/>
      </c>
      <c r="D17" s="84" t="str">
        <f t="shared" ca="1" si="0"/>
        <v/>
      </c>
      <c r="E17" s="67" t="str">
        <f>IF($B17="","",VLOOKUP($B17,Atletas!$H:$M,4,FALSE))</f>
        <v/>
      </c>
      <c r="F17" s="98"/>
      <c r="G17" s="98"/>
      <c r="H17" s="21" t="str">
        <f>IF(A17="","",IF(VLOOKUP($B17,Atletas!$H:$M,6,FALSE)&lt;&gt;$B$6,VLOOKUP($B17,Atletas!$H:$M,6,FALSE),""))</f>
        <v/>
      </c>
      <c r="I17" s="57" t="str">
        <f>IFERROR(HLOOKUP($I$8,Atletas!$O$3:$BU$333,9,0),"")</f>
        <v/>
      </c>
      <c r="J17" s="72" t="str">
        <f>IF(OR($I17="",$I17=0),"",VLOOKUP($I17,Atletas!$H:$M,5,FALSE))</f>
        <v/>
      </c>
      <c r="K17" s="58" t="str">
        <f>IF(OR($I17="",$I17=0),"",VLOOKUP($I17,Atletas!$H:$M,2,FALSE))</f>
        <v/>
      </c>
      <c r="L17" s="21"/>
      <c r="M17" s="21"/>
      <c r="N17" s="80" t="s">
        <v>182</v>
      </c>
    </row>
    <row r="18" spans="1:15" ht="20" customHeight="1">
      <c r="A18" s="68" t="str">
        <f>IF($B18="","",VLOOKUP($B18,Atletas!$H:$M,2,FALSE))</f>
        <v/>
      </c>
      <c r="B18" s="47"/>
      <c r="C18" s="33" t="str">
        <f>IF($B18="","",VLOOKUP($B18,Atletas!$H:$M,3,FALSE))</f>
        <v/>
      </c>
      <c r="D18" s="84" t="str">
        <f t="shared" ca="1" si="0"/>
        <v/>
      </c>
      <c r="E18" s="67" t="str">
        <f>IF($B18="","",VLOOKUP($B18,Atletas!$H:$M,4,FALSE))</f>
        <v/>
      </c>
      <c r="F18" s="98"/>
      <c r="G18" s="98"/>
      <c r="H18" s="21" t="str">
        <f>IF(A18="","",IF(VLOOKUP($B18,Atletas!$H:$M,6,FALSE)&lt;&gt;$B$6,VLOOKUP($B18,Atletas!$H:$M,6,FALSE),""))</f>
        <v/>
      </c>
      <c r="I18" s="57" t="str">
        <f>IFERROR(HLOOKUP($I$8,Atletas!$O$3:$BU$333,10,0),"")</f>
        <v/>
      </c>
      <c r="J18" s="72" t="str">
        <f>IF(OR($I18="",$I18=0),"",VLOOKUP($I18,Atletas!$H:$M,5,FALSE))</f>
        <v/>
      </c>
      <c r="K18" s="58" t="str">
        <f>IF(OR($I18="",$I18=0),"",VLOOKUP($I18,Atletas!$H:$M,2,FALSE))</f>
        <v/>
      </c>
      <c r="L18" s="21"/>
      <c r="M18" s="21"/>
      <c r="N18" s="80" t="s">
        <v>263</v>
      </c>
    </row>
    <row r="19" spans="1:15" ht="20" customHeight="1">
      <c r="A19" s="68" t="str">
        <f>IF($B19="","",VLOOKUP($B19,Atletas!$H:$M,2,FALSE))</f>
        <v/>
      </c>
      <c r="B19" s="47"/>
      <c r="C19" s="33" t="str">
        <f>IF($B19="","",VLOOKUP($B19,Atletas!$H:$M,3,FALSE))</f>
        <v/>
      </c>
      <c r="D19" s="84" t="str">
        <f t="shared" ca="1" si="0"/>
        <v/>
      </c>
      <c r="E19" s="67" t="str">
        <f>IF($B19="","",VLOOKUP($B19,Atletas!$H:$M,4,FALSE))</f>
        <v/>
      </c>
      <c r="F19" s="98"/>
      <c r="G19" s="98"/>
      <c r="H19" s="21" t="str">
        <f>IF(A19="","",IF(VLOOKUP($B19,Atletas!$H:$M,6,FALSE)&lt;&gt;$B$6,VLOOKUP($B19,Atletas!$H:$M,6,FALSE),""))</f>
        <v/>
      </c>
      <c r="I19" s="57" t="str">
        <f>IFERROR(HLOOKUP($I$8,Atletas!$O$3:$BU$333,11,0),"")</f>
        <v/>
      </c>
      <c r="J19" s="72" t="str">
        <f>IF(OR($I19="",$I19=0),"",VLOOKUP($I19,Atletas!$H:$M,5,FALSE))</f>
        <v/>
      </c>
      <c r="K19" s="58" t="str">
        <f>IF(OR($I19="",$I19=0),"",VLOOKUP($I19,Atletas!$H:$M,2,FALSE))</f>
        <v/>
      </c>
      <c r="L19" s="21"/>
      <c r="M19" s="21"/>
      <c r="N19" s="94" t="s">
        <v>131</v>
      </c>
    </row>
    <row r="20" spans="1:15" ht="20" customHeight="1">
      <c r="A20" s="68" t="str">
        <f>IF($B20="","",VLOOKUP($B20,Atletas!$H:$M,2,FALSE))</f>
        <v/>
      </c>
      <c r="B20" s="47"/>
      <c r="C20" s="33" t="str">
        <f>IF($B20="","",VLOOKUP($B20,Atletas!$H:$M,3,FALSE))</f>
        <v/>
      </c>
      <c r="D20" s="84" t="str">
        <f t="shared" ca="1" si="0"/>
        <v/>
      </c>
      <c r="E20" s="67" t="str">
        <f>IF($B20="","",VLOOKUP($B20,Atletas!$H:$M,4,FALSE))</f>
        <v/>
      </c>
      <c r="F20" s="98"/>
      <c r="G20" s="98"/>
      <c r="H20" s="21" t="str">
        <f>IF(A20="","",IF(VLOOKUP($B20,Atletas!$H:$M,6,FALSE)&lt;&gt;$B$6,VLOOKUP($B20,Atletas!$H:$M,6,FALSE),""))</f>
        <v/>
      </c>
      <c r="I20" s="57" t="str">
        <f>IFERROR(HLOOKUP($I$8,Atletas!$O$3:$BU$333,12,0),"")</f>
        <v/>
      </c>
      <c r="J20" s="72" t="str">
        <f>IF(OR($I20="",$I20=0),"",VLOOKUP($I20,Atletas!$H:$M,5,FALSE))</f>
        <v/>
      </c>
      <c r="K20" s="58" t="str">
        <f>IF(OR($I20="",$I20=0),"",VLOOKUP($I20,Atletas!$H:$M,2,FALSE))</f>
        <v/>
      </c>
      <c r="L20" s="21"/>
      <c r="M20" s="21"/>
      <c r="N20" s="94" t="s">
        <v>184</v>
      </c>
    </row>
    <row r="21" spans="1:15" ht="20" customHeight="1">
      <c r="A21" s="68" t="str">
        <f>IF($B21="","",VLOOKUP($B21,Atletas!$H:$M,2,FALSE))</f>
        <v/>
      </c>
      <c r="B21" s="47"/>
      <c r="C21" s="33" t="str">
        <f>IF($B21="","",VLOOKUP($B21,Atletas!$H:$M,3,FALSE))</f>
        <v/>
      </c>
      <c r="D21" s="84" t="str">
        <f t="shared" ca="1" si="0"/>
        <v/>
      </c>
      <c r="E21" s="67" t="str">
        <f>IF($B21="","",VLOOKUP($B21,Atletas!$H:$M,4,FALSE))</f>
        <v/>
      </c>
      <c r="F21" s="98"/>
      <c r="G21" s="98"/>
      <c r="H21" s="21" t="str">
        <f>IF(A21="","",IF(VLOOKUP($B21,Atletas!$H:$M,6,FALSE)&lt;&gt;$B$6,VLOOKUP($B21,Atletas!$H:$M,6,FALSE),""))</f>
        <v/>
      </c>
      <c r="I21" s="57" t="str">
        <f>IFERROR(HLOOKUP($I$8,Atletas!$O$3:$BU$333,13,0),"")</f>
        <v/>
      </c>
      <c r="J21" s="72" t="str">
        <f>IF(OR($I21="",$I21=0),"",VLOOKUP($I21,Atletas!$H:$M,5,FALSE))</f>
        <v/>
      </c>
      <c r="K21" s="58" t="str">
        <f>IF(OR($I21="",$I21=0),"",VLOOKUP($I21,Atletas!$H:$M,2,FALSE))</f>
        <v/>
      </c>
      <c r="L21" s="21"/>
      <c r="M21" s="21"/>
      <c r="N21" s="94" t="s">
        <v>181</v>
      </c>
    </row>
    <row r="22" spans="1:15" ht="20" customHeight="1">
      <c r="A22" s="68" t="str">
        <f>IF($B22="","",VLOOKUP($B22,Atletas!$H:$M,2,FALSE))</f>
        <v/>
      </c>
      <c r="B22" s="47"/>
      <c r="C22" s="33" t="str">
        <f>IF($B22="","",VLOOKUP($B22,Atletas!$H:$M,3,FALSE))</f>
        <v/>
      </c>
      <c r="D22" s="84" t="str">
        <f t="shared" ca="1" si="0"/>
        <v/>
      </c>
      <c r="E22" s="67" t="str">
        <f>IF($B22="","",VLOOKUP($B22,Atletas!$H:$M,4,FALSE))</f>
        <v/>
      </c>
      <c r="F22" s="98"/>
      <c r="G22" s="98"/>
      <c r="H22" s="21" t="str">
        <f>IF(A22="","",IF(VLOOKUP($B22,Atletas!$H:$M,6,FALSE)&lt;&gt;$B$6,VLOOKUP($B22,Atletas!$H:$M,6,FALSE),""))</f>
        <v/>
      </c>
      <c r="I22" s="57" t="str">
        <f>IFERROR(HLOOKUP($I$8,Atletas!$O$3:$BU$333,14,0),"")</f>
        <v/>
      </c>
      <c r="J22" s="72" t="str">
        <f>IF(OR($I22="",$I22=0),"",VLOOKUP($I22,Atletas!$H:$M,5,FALSE))</f>
        <v/>
      </c>
      <c r="K22" s="58" t="str">
        <f>IF(OR($I22="",$I22=0),"",VLOOKUP($I22,Atletas!$H:$M,2,FALSE))</f>
        <v/>
      </c>
      <c r="L22" s="21"/>
      <c r="M22" s="21"/>
      <c r="N22" s="94" t="s">
        <v>104</v>
      </c>
    </row>
    <row r="23" spans="1:15" ht="20" customHeight="1">
      <c r="A23" s="68" t="str">
        <f>IF($B23="","",VLOOKUP($B23,Atletas!$H:$M,2,FALSE))</f>
        <v/>
      </c>
      <c r="B23" s="47"/>
      <c r="C23" s="33" t="str">
        <f>IF($B23="","",VLOOKUP($B23,Atletas!$H:$M,3,FALSE))</f>
        <v/>
      </c>
      <c r="D23" s="84" t="str">
        <f t="shared" ca="1" si="0"/>
        <v/>
      </c>
      <c r="E23" s="67" t="str">
        <f>IF($B23="","",VLOOKUP($B23,Atletas!$H:$M,4,FALSE))</f>
        <v/>
      </c>
      <c r="F23" s="98"/>
      <c r="G23" s="98"/>
      <c r="H23" s="21" t="str">
        <f>IF(A23="","",IF(VLOOKUP($B23,Atletas!$H:$M,6,FALSE)&lt;&gt;$B$6,VLOOKUP($B23,Atletas!$H:$M,6,FALSE),""))</f>
        <v/>
      </c>
      <c r="I23" s="57" t="str">
        <f>IFERROR(HLOOKUP($I$8,Atletas!$O$3:$BU$333,15,0),"")</f>
        <v/>
      </c>
      <c r="J23" s="72" t="str">
        <f>IF(OR($I23="",$I23=0),"",VLOOKUP($I23,Atletas!$H:$M,5,FALSE))</f>
        <v/>
      </c>
      <c r="K23" s="58" t="str">
        <f>IF(OR($I23="",$I23=0),"",VLOOKUP($I23,Atletas!$H:$M,2,FALSE))</f>
        <v/>
      </c>
      <c r="L23" s="21"/>
      <c r="M23" s="21"/>
      <c r="N23" s="94" t="s">
        <v>162</v>
      </c>
    </row>
    <row r="24" spans="1:15" ht="20" customHeight="1">
      <c r="A24" s="68" t="str">
        <f>IF($B24="","",VLOOKUP($B24,Atletas!$H:$M,2,FALSE))</f>
        <v/>
      </c>
      <c r="B24" s="47"/>
      <c r="C24" s="33" t="str">
        <f>IF($B24="","",VLOOKUP($B24,Atletas!$H:$M,3,FALSE))</f>
        <v/>
      </c>
      <c r="D24" s="84" t="str">
        <f t="shared" ca="1" si="0"/>
        <v/>
      </c>
      <c r="E24" s="67" t="str">
        <f>IF($B24="","",VLOOKUP($B24,Atletas!$H:$M,4,FALSE))</f>
        <v/>
      </c>
      <c r="F24" s="98"/>
      <c r="G24" s="98"/>
      <c r="H24" s="21" t="str">
        <f>IF(A24="","",IF(VLOOKUP($B24,Atletas!$H:$M,6,FALSE)&lt;&gt;$B$6,VLOOKUP($B24,Atletas!$H:$M,6,FALSE),""))</f>
        <v/>
      </c>
      <c r="I24" s="57" t="str">
        <f>IFERROR(HLOOKUP($I$8,Atletas!$O$3:$BU$333,16,0),"")</f>
        <v/>
      </c>
      <c r="J24" s="72" t="str">
        <f>IF(OR($I24="",$I24=0),"",VLOOKUP($I24,Atletas!$H:$M,5,FALSE))</f>
        <v/>
      </c>
      <c r="K24" s="58" t="str">
        <f>IF(OR($I24="",$I24=0),"",VLOOKUP($I24,Atletas!$H:$M,2,FALSE))</f>
        <v/>
      </c>
      <c r="L24" s="21"/>
      <c r="M24" s="21"/>
      <c r="N24" s="94" t="s">
        <v>105</v>
      </c>
    </row>
    <row r="25" spans="1:15" ht="20" customHeight="1">
      <c r="A25" s="68" t="str">
        <f>IF($B25="","",VLOOKUP($B25,Atletas!$H:$M,2,FALSE))</f>
        <v/>
      </c>
      <c r="B25" s="47"/>
      <c r="C25" s="33" t="str">
        <f>IF($B25="","",VLOOKUP($B25,Atletas!$H:$M,3,FALSE))</f>
        <v/>
      </c>
      <c r="D25" s="84" t="str">
        <f t="shared" ca="1" si="0"/>
        <v/>
      </c>
      <c r="E25" s="67" t="str">
        <f>IF($B25="","",VLOOKUP($B25,Atletas!$H:$M,4,FALSE))</f>
        <v/>
      </c>
      <c r="F25" s="98"/>
      <c r="G25" s="98"/>
      <c r="H25" s="21" t="str">
        <f>IF(A25="","",IF(VLOOKUP($B25,Atletas!$H:$M,6,FALSE)&lt;&gt;$B$6,VLOOKUP($B25,Atletas!$H:$M,6,FALSE),""))</f>
        <v/>
      </c>
      <c r="I25" s="57" t="str">
        <f>IFERROR(HLOOKUP($I$8,Atletas!$O$3:$BU$333,17,0),"")</f>
        <v/>
      </c>
      <c r="J25" s="72" t="str">
        <f>IF(OR($I25="",$I25=0),"",VLOOKUP($I25,Atletas!$H:$M,5,FALSE))</f>
        <v/>
      </c>
      <c r="K25" s="58" t="str">
        <f>IF(OR($I25="",$I25=0),"",VLOOKUP($I25,Atletas!$H:$M,2,FALSE))</f>
        <v/>
      </c>
      <c r="L25" s="21"/>
      <c r="M25" s="21"/>
      <c r="N25" s="94" t="s">
        <v>272</v>
      </c>
    </row>
    <row r="26" spans="1:15" ht="20" customHeight="1">
      <c r="A26" s="68" t="str">
        <f>IF($B26="","",VLOOKUP($B26,Atletas!$H:$M,2,FALSE))</f>
        <v/>
      </c>
      <c r="B26" s="47"/>
      <c r="C26" s="33" t="str">
        <f>IF($B26="","",VLOOKUP($B26,Atletas!$H:$M,3,FALSE))</f>
        <v/>
      </c>
      <c r="D26" s="84" t="str">
        <f t="shared" ca="1" si="0"/>
        <v/>
      </c>
      <c r="E26" s="67" t="str">
        <f>IF($B26="","",VLOOKUP($B26,Atletas!$H:$M,4,FALSE))</f>
        <v/>
      </c>
      <c r="F26" s="98"/>
      <c r="G26" s="98"/>
      <c r="H26" s="21" t="str">
        <f>IF(A26="","",IF(VLOOKUP($B26,Atletas!$H:$M,6,FALSE)&lt;&gt;$B$6,VLOOKUP($B26,Atletas!$H:$M,6,FALSE),""))</f>
        <v/>
      </c>
      <c r="I26" s="57" t="str">
        <f>IFERROR(HLOOKUP($I$8,Atletas!$O$3:$BU$333,18,0),"")</f>
        <v/>
      </c>
      <c r="J26" s="72" t="str">
        <f>IF(OR($I26="",$I26=0),"",VLOOKUP($I26,Atletas!$H:$M,5,FALSE))</f>
        <v/>
      </c>
      <c r="K26" s="58" t="str">
        <f>IF(OR($I26="",$I26=0),"",VLOOKUP($I26,Atletas!$H:$M,2,FALSE))</f>
        <v/>
      </c>
      <c r="L26" s="21"/>
      <c r="M26" s="21"/>
      <c r="N26" s="94" t="s">
        <v>106</v>
      </c>
    </row>
    <row r="27" spans="1:15" ht="20" customHeight="1">
      <c r="A27" s="68" t="str">
        <f>IF($B27="","",VLOOKUP($B27,Atletas!$H:$M,2,FALSE))</f>
        <v/>
      </c>
      <c r="B27" s="47"/>
      <c r="C27" s="33" t="str">
        <f>IF($B27="","",VLOOKUP($B27,Atletas!$H:$M,3,FALSE))</f>
        <v/>
      </c>
      <c r="D27" s="84" t="str">
        <f t="shared" ca="1" si="0"/>
        <v/>
      </c>
      <c r="E27" s="67" t="str">
        <f>IF($B27="","",VLOOKUP($B27,Atletas!$H:$M,4,FALSE))</f>
        <v/>
      </c>
      <c r="F27" s="98"/>
      <c r="G27" s="98"/>
      <c r="H27" s="21" t="str">
        <f>IF(A27="","",IF(VLOOKUP($B27,Atletas!$H:$M,6,FALSE)&lt;&gt;$B$6,VLOOKUP($B27,Atletas!$H:$M,6,FALSE),""))</f>
        <v/>
      </c>
      <c r="I27" s="57" t="str">
        <f>IFERROR(HLOOKUP($I$8,Atletas!$O$3:$BU$333,19,0),"")</f>
        <v/>
      </c>
      <c r="J27" s="72" t="str">
        <f>IF(OR($I27="",$I27=0),"",VLOOKUP($I27,Atletas!$H:$M,5,FALSE))</f>
        <v/>
      </c>
      <c r="K27" s="58" t="str">
        <f>IF(OR($I27="",$I27=0),"",VLOOKUP($I27,Atletas!$H:$M,2,FALSE))</f>
        <v/>
      </c>
      <c r="L27" s="21"/>
      <c r="M27" s="21"/>
      <c r="N27" s="91"/>
      <c r="O27"/>
    </row>
    <row r="28" spans="1:15" ht="20" customHeight="1">
      <c r="A28" s="68" t="str">
        <f>IF($B28="","",VLOOKUP($B28,Atletas!$H:$M,2,FALSE))</f>
        <v/>
      </c>
      <c r="B28" s="47"/>
      <c r="C28" s="33" t="str">
        <f>IF($B28="","",VLOOKUP($B28,Atletas!$H:$M,3,FALSE))</f>
        <v/>
      </c>
      <c r="D28" s="84" t="str">
        <f t="shared" ca="1" si="0"/>
        <v/>
      </c>
      <c r="E28" s="67" t="str">
        <f>IF($B28="","",VLOOKUP($B28,Atletas!$H:$M,4,FALSE))</f>
        <v/>
      </c>
      <c r="F28" s="98"/>
      <c r="G28" s="98"/>
      <c r="H28" s="21" t="str">
        <f>IF(A28="","",IF(VLOOKUP($B28,Atletas!$H:$M,6,FALSE)&lt;&gt;$B$6,VLOOKUP($B28,Atletas!$H:$M,6,FALSE),""))</f>
        <v/>
      </c>
      <c r="I28" s="57" t="str">
        <f>IFERROR(HLOOKUP($I$8,Atletas!$O$3:$BU$333,20,0),"")</f>
        <v/>
      </c>
      <c r="J28" s="72" t="str">
        <f>IF(OR($I28="",$I28=0),"",VLOOKUP($I28,Atletas!$H:$M,5,FALSE))</f>
        <v/>
      </c>
      <c r="K28" s="58" t="str">
        <f>IF(OR($I28="",$I28=0),"",VLOOKUP($I28,Atletas!$H:$M,2,FALSE))</f>
        <v/>
      </c>
      <c r="L28" s="21"/>
      <c r="M28" s="21"/>
      <c r="N28" s="94"/>
      <c r="O28"/>
    </row>
    <row r="29" spans="1:15" ht="20" customHeight="1">
      <c r="A29" s="68" t="str">
        <f>IF($B29="","",VLOOKUP($B29,Atletas!$H:$M,2,FALSE))</f>
        <v/>
      </c>
      <c r="B29" s="47"/>
      <c r="C29" s="33" t="str">
        <f>IF($B29="","",VLOOKUP($B29,Atletas!$H:$M,3,FALSE))</f>
        <v/>
      </c>
      <c r="D29" s="84" t="str">
        <f t="shared" ca="1" si="0"/>
        <v/>
      </c>
      <c r="E29" s="67" t="str">
        <f>IF($B29="","",VLOOKUP($B29,Atletas!$H:$M,4,FALSE))</f>
        <v/>
      </c>
      <c r="F29" s="98"/>
      <c r="G29" s="98"/>
      <c r="H29" s="21" t="str">
        <f>IF(A29="","",IF(VLOOKUP($B29,Atletas!$H:$M,6,FALSE)&lt;&gt;$B$6,VLOOKUP($B29,Atletas!$H:$M,6,FALSE),""))</f>
        <v/>
      </c>
      <c r="I29" s="57" t="str">
        <f>IFERROR(HLOOKUP($I$8,Atletas!$O$3:$BU$333,21,0),"")</f>
        <v/>
      </c>
      <c r="J29" s="72" t="str">
        <f>IF(OR($I29="",$I29=0),"",VLOOKUP($I29,Atletas!$H:$M,5,FALSE))</f>
        <v/>
      </c>
      <c r="K29" s="58" t="str">
        <f>IF(OR($I29="",$I29=0),"",VLOOKUP($I29,Atletas!$H:$M,2,FALSE))</f>
        <v/>
      </c>
      <c r="L29" s="21"/>
      <c r="M29" s="21"/>
      <c r="N29" s="91"/>
      <c r="O29"/>
    </row>
    <row r="30" spans="1:15" ht="20" customHeight="1">
      <c r="A30" s="68" t="str">
        <f>IF($B30="","",VLOOKUP($B30,Atletas!$H:$M,2,FALSE))</f>
        <v/>
      </c>
      <c r="B30" s="47"/>
      <c r="C30" s="33" t="str">
        <f>IF($B30="","",VLOOKUP($B30,Atletas!$H:$M,3,FALSE))</f>
        <v/>
      </c>
      <c r="D30" s="84" t="str">
        <f t="shared" ca="1" si="0"/>
        <v/>
      </c>
      <c r="E30" s="67" t="str">
        <f>IF($B30="","",VLOOKUP($B30,Atletas!$H:$M,4,FALSE))</f>
        <v/>
      </c>
      <c r="F30" s="98"/>
      <c r="G30" s="98"/>
      <c r="H30" s="21" t="str">
        <f>IF(A30="","",IF(VLOOKUP($B30,Atletas!$H:$M,6,FALSE)&lt;&gt;$B$6,VLOOKUP($B30,Atletas!$H:$M,6,FALSE),""))</f>
        <v/>
      </c>
      <c r="I30" s="57" t="str">
        <f>IFERROR(HLOOKUP($I$8,Atletas!$O$3:$BU$333,22,0),"")</f>
        <v/>
      </c>
      <c r="J30" s="72" t="str">
        <f>IF(OR($I30="",$I30=0),"",VLOOKUP($I30,Atletas!$H:$M,5,FALSE))</f>
        <v/>
      </c>
      <c r="K30" s="58" t="str">
        <f>IF(OR($I30="",$I30=0),"",VLOOKUP($I30,Atletas!$H:$M,2,FALSE))</f>
        <v/>
      </c>
      <c r="L30" s="21"/>
      <c r="M30" s="21"/>
      <c r="N30" s="91"/>
      <c r="O30"/>
    </row>
    <row r="31" spans="1:15" ht="20" customHeight="1">
      <c r="A31" s="68" t="str">
        <f>IF($B31="","",VLOOKUP($B31,Atletas!$H:$M,2,FALSE))</f>
        <v/>
      </c>
      <c r="B31" s="47"/>
      <c r="C31" s="33" t="str">
        <f>IF($B31="","",VLOOKUP($B31,Atletas!$H:$M,3,FALSE))</f>
        <v/>
      </c>
      <c r="D31" s="84" t="str">
        <f t="shared" ca="1" si="0"/>
        <v/>
      </c>
      <c r="E31" s="67" t="str">
        <f>IF($B31="","",VLOOKUP($B31,Atletas!$H:$M,4,FALSE))</f>
        <v/>
      </c>
      <c r="F31" s="98"/>
      <c r="G31" s="98"/>
      <c r="H31" s="21" t="str">
        <f>IF(A31="","",IF(VLOOKUP($B31,Atletas!$H:$M,6,FALSE)&lt;&gt;$B$6,VLOOKUP($B31,Atletas!$H:$M,6,FALSE),""))</f>
        <v/>
      </c>
      <c r="I31" s="57" t="str">
        <f>IFERROR(HLOOKUP($I$8,Atletas!$O$3:$BU$333,23,0),"")</f>
        <v/>
      </c>
      <c r="J31" s="72" t="str">
        <f>IF(OR($I31="",$I31=0),"",VLOOKUP($I31,Atletas!$H:$M,5,FALSE))</f>
        <v/>
      </c>
      <c r="K31" s="58" t="str">
        <f>IF(OR($I31="",$I31=0),"",VLOOKUP($I31,Atletas!$H:$M,2,FALSE))</f>
        <v/>
      </c>
      <c r="L31" s="21"/>
      <c r="M31" s="21"/>
      <c r="O31"/>
    </row>
    <row r="32" spans="1:15" ht="20" customHeight="1">
      <c r="A32" s="68" t="str">
        <f>IF($B32="","",VLOOKUP($B32,Atletas!$H:$M,2,FALSE))</f>
        <v/>
      </c>
      <c r="B32" s="47"/>
      <c r="C32" s="33" t="str">
        <f>IF($B32="","",VLOOKUP($B32,Atletas!$H:$M,3,FALSE))</f>
        <v/>
      </c>
      <c r="D32" s="84" t="str">
        <f t="shared" ca="1" si="0"/>
        <v/>
      </c>
      <c r="E32" s="67" t="str">
        <f>IF($B32="","",VLOOKUP($B32,Atletas!$H:$M,4,FALSE))</f>
        <v/>
      </c>
      <c r="F32" s="98"/>
      <c r="G32" s="98"/>
      <c r="H32" s="21" t="str">
        <f>IF(A32="","",IF(VLOOKUP($B32,Atletas!$H:$M,6,FALSE)&lt;&gt;$B$6,VLOOKUP($B32,Atletas!$H:$M,6,FALSE),""))</f>
        <v/>
      </c>
      <c r="I32" s="57" t="str">
        <f>IFERROR(HLOOKUP($I$8,Atletas!$O$3:$BU$333,24,0),"")</f>
        <v/>
      </c>
      <c r="J32" s="72" t="str">
        <f>IF(OR($I32="",$I32=0),"",VLOOKUP($I32,Atletas!$H:$M,5,FALSE))</f>
        <v/>
      </c>
      <c r="K32" s="58" t="str">
        <f>IF(OR($I32="",$I32=0),"",VLOOKUP($I32,Atletas!$H:$M,2,FALSE))</f>
        <v/>
      </c>
      <c r="L32" s="21"/>
      <c r="M32" s="21"/>
      <c r="O32"/>
    </row>
    <row r="33" spans="1:15" ht="20" customHeight="1">
      <c r="A33" s="68" t="str">
        <f>IF($B33="","",VLOOKUP($B33,Atletas!$H:$M,2,FALSE))</f>
        <v/>
      </c>
      <c r="B33" s="47"/>
      <c r="C33" s="33" t="str">
        <f>IF($B33="","",VLOOKUP($B33,Atletas!$H:$M,3,FALSE))</f>
        <v/>
      </c>
      <c r="D33" s="84" t="str">
        <f t="shared" ca="1" si="0"/>
        <v/>
      </c>
      <c r="E33" s="67" t="str">
        <f>IF($B33="","",VLOOKUP($B33,Atletas!$H:$M,4,FALSE))</f>
        <v/>
      </c>
      <c r="F33" s="98"/>
      <c r="G33" s="98"/>
      <c r="H33" s="21" t="str">
        <f>IF(A33="","",IF(VLOOKUP($B33,Atletas!$H:$M,6,FALSE)&lt;&gt;$B$6,VLOOKUP($B33,Atletas!$H:$M,6,FALSE),""))</f>
        <v/>
      </c>
      <c r="I33" s="57" t="str">
        <f>IFERROR(HLOOKUP($I$8,Atletas!$O$3:$BU$333,25,0),"")</f>
        <v/>
      </c>
      <c r="J33" s="72" t="str">
        <f>IF(OR($I33="",$I33=0),"",VLOOKUP($I33,Atletas!$H:$M,5,FALSE))</f>
        <v/>
      </c>
      <c r="K33" s="58" t="str">
        <f>IF(OR($I33="",$I33=0),"",VLOOKUP($I33,Atletas!$H:$M,2,FALSE))</f>
        <v/>
      </c>
      <c r="L33" s="21"/>
      <c r="M33" s="21"/>
      <c r="O33"/>
    </row>
    <row r="34" spans="1:15" ht="20" customHeight="1">
      <c r="A34" s="68" t="str">
        <f>IF($B34="","",VLOOKUP($B34,Atletas!$H:$M,2,FALSE))</f>
        <v/>
      </c>
      <c r="B34" s="47"/>
      <c r="C34" s="33" t="str">
        <f>IF($B34="","",VLOOKUP($B34,Atletas!$H:$M,3,FALSE))</f>
        <v/>
      </c>
      <c r="D34" s="84" t="str">
        <f t="shared" ca="1" si="0"/>
        <v/>
      </c>
      <c r="E34" s="67" t="str">
        <f>IF($B34="","",VLOOKUP($B34,Atletas!$H:$M,4,FALSE))</f>
        <v/>
      </c>
      <c r="F34" s="98"/>
      <c r="G34" s="98"/>
      <c r="H34" s="21" t="str">
        <f>IF(A34="","",IF(VLOOKUP($B34,Atletas!$H:$M,6,FALSE)&lt;&gt;$B$6,VLOOKUP($B34,Atletas!$H:$M,6,FALSE),""))</f>
        <v/>
      </c>
      <c r="I34" s="57" t="str">
        <f>IFERROR(HLOOKUP($I$8,Atletas!$O$3:$BU$333,26,0),"")</f>
        <v/>
      </c>
      <c r="J34" s="72" t="str">
        <f>IF(OR($I34="",$I34=0),"",VLOOKUP($I34,Atletas!$H:$M,5,FALSE))</f>
        <v/>
      </c>
      <c r="K34" s="58" t="str">
        <f>IF(OR($I34="",$I34=0),"",VLOOKUP($I34,Atletas!$H:$M,2,FALSE))</f>
        <v/>
      </c>
      <c r="L34" s="21"/>
      <c r="M34" s="21"/>
      <c r="O34"/>
    </row>
    <row r="35" spans="1:15" ht="20" customHeight="1">
      <c r="A35" s="68" t="str">
        <f>IF($B35="","",VLOOKUP($B35,Atletas!$H:$M,2,FALSE))</f>
        <v/>
      </c>
      <c r="B35" s="47"/>
      <c r="C35" s="33" t="str">
        <f>IF($B35="","",VLOOKUP($B35,Atletas!$H:$M,3,FALSE))</f>
        <v/>
      </c>
      <c r="D35" s="84" t="str">
        <f t="shared" ca="1" si="0"/>
        <v/>
      </c>
      <c r="E35" s="67" t="str">
        <f>IF($B35="","",VLOOKUP($B35,Atletas!$H:$M,4,FALSE))</f>
        <v/>
      </c>
      <c r="F35" s="98"/>
      <c r="G35" s="98"/>
      <c r="H35" s="21" t="str">
        <f>IF(A35="","",IF(VLOOKUP($B35,Atletas!$H:$M,6,FALSE)&lt;&gt;$B$6,VLOOKUP($B35,Atletas!$H:$M,6,FALSE),""))</f>
        <v/>
      </c>
      <c r="I35" s="57" t="str">
        <f>IFERROR(HLOOKUP($I$8,Atletas!$O$3:$BU$333,27,0),"")</f>
        <v/>
      </c>
      <c r="J35" s="72" t="str">
        <f>IF(OR($I35="",$I35=0),"",VLOOKUP($I35,Atletas!$H:$M,5,FALSE))</f>
        <v/>
      </c>
      <c r="K35" s="58" t="str">
        <f>IF(OR($I35="",$I35=0),"",VLOOKUP($I35,Atletas!$H:$M,2,FALSE))</f>
        <v/>
      </c>
      <c r="L35" s="21"/>
      <c r="M35" s="21"/>
      <c r="O35"/>
    </row>
    <row r="36" spans="1:15" ht="20" customHeight="1">
      <c r="A36" s="68" t="str">
        <f>IF($B36="","",VLOOKUP($B36,Atletas!$H:$M,2,FALSE))</f>
        <v/>
      </c>
      <c r="B36" s="47"/>
      <c r="C36" s="33" t="str">
        <f>IF($B36="","",VLOOKUP($B36,Atletas!$H:$M,3,FALSE))</f>
        <v/>
      </c>
      <c r="D36" s="84" t="str">
        <f t="shared" ca="1" si="0"/>
        <v/>
      </c>
      <c r="E36" s="67" t="str">
        <f>IF($B36="","",VLOOKUP($B36,Atletas!$H:$M,4,FALSE))</f>
        <v/>
      </c>
      <c r="F36" s="98"/>
      <c r="G36" s="98"/>
      <c r="H36" s="21" t="str">
        <f>IF(A36="","",IF(VLOOKUP($B36,Atletas!$H:$M,6,FALSE)&lt;&gt;$B$6,VLOOKUP($B36,Atletas!$H:$M,6,FALSE),""))</f>
        <v/>
      </c>
      <c r="I36" s="57" t="str">
        <f>IFERROR(HLOOKUP($I$8,Atletas!$O$3:$BU$333,28,0),"")</f>
        <v/>
      </c>
      <c r="J36" s="72" t="str">
        <f>IF(OR($I36="",$I36=0),"",VLOOKUP($I36,Atletas!$H:$M,5,FALSE))</f>
        <v/>
      </c>
      <c r="K36" s="58" t="str">
        <f>IF(OR($I36="",$I36=0),"",VLOOKUP($I36,Atletas!$H:$M,2,FALSE))</f>
        <v/>
      </c>
      <c r="L36" s="21"/>
      <c r="M36" s="21"/>
      <c r="O36"/>
    </row>
    <row r="37" spans="1:15" ht="20" customHeight="1">
      <c r="A37" s="68" t="str">
        <f>IF($B37="","",VLOOKUP($B37,Atletas!$H:$M,2,FALSE))</f>
        <v/>
      </c>
      <c r="B37" s="47"/>
      <c r="C37" s="33" t="str">
        <f>IF($B37="","",VLOOKUP($B37,Atletas!$H:$M,3,FALSE))</f>
        <v/>
      </c>
      <c r="D37" s="84" t="str">
        <f t="shared" ca="1" si="0"/>
        <v/>
      </c>
      <c r="E37" s="67" t="str">
        <f>IF($B37="","",VLOOKUP($B37,Atletas!$H:$M,4,FALSE))</f>
        <v/>
      </c>
      <c r="F37" s="98"/>
      <c r="G37" s="98"/>
      <c r="H37" s="21" t="str">
        <f>IF(A37="","",IF(VLOOKUP($B37,Atletas!$H:$M,6,FALSE)&lt;&gt;$B$6,VLOOKUP($B37,Atletas!$H:$M,6,FALSE),""))</f>
        <v/>
      </c>
      <c r="I37" s="57" t="str">
        <f>IFERROR(HLOOKUP($I$8,Atletas!$O$3:$BU$333,29,0),"")</f>
        <v/>
      </c>
      <c r="J37" s="72" t="str">
        <f>IF(OR($I37="",$I37=0),"",VLOOKUP($I37,Atletas!$H:$M,5,FALSE))</f>
        <v/>
      </c>
      <c r="K37" s="58" t="str">
        <f>IF(OR($I37="",$I37=0),"",VLOOKUP($I37,Atletas!$H:$M,2,FALSE))</f>
        <v/>
      </c>
      <c r="L37" s="21"/>
      <c r="M37" s="21"/>
      <c r="O37"/>
    </row>
    <row r="38" spans="1:15" ht="20" customHeight="1">
      <c r="A38" s="68" t="str">
        <f>IF($B38="","",VLOOKUP($B38,Atletas!$H:$M,2,FALSE))</f>
        <v/>
      </c>
      <c r="B38" s="47"/>
      <c r="C38" s="33" t="str">
        <f>IF($B38="","",VLOOKUP($B38,Atletas!$H:$M,3,FALSE))</f>
        <v/>
      </c>
      <c r="D38" s="84" t="str">
        <f t="shared" ca="1" si="0"/>
        <v/>
      </c>
      <c r="E38" s="67" t="str">
        <f>IF($B38="","",VLOOKUP($B38,Atletas!$H:$M,4,FALSE))</f>
        <v/>
      </c>
      <c r="F38" s="98"/>
      <c r="G38" s="98"/>
      <c r="H38" s="21" t="str">
        <f>IF(A38="","",IF(VLOOKUP($B38,Atletas!$H:$M,6,FALSE)&lt;&gt;$B$6,VLOOKUP($B38,Atletas!$H:$M,6,FALSE),""))</f>
        <v/>
      </c>
      <c r="I38" s="57" t="str">
        <f>IFERROR(HLOOKUP($I$8,Atletas!$O$3:$BU$333,30,0),"")</f>
        <v/>
      </c>
      <c r="J38" s="72" t="str">
        <f>IF(OR($I38="",$I38=0),"",VLOOKUP($I38,Atletas!$H:$M,5,FALSE))</f>
        <v/>
      </c>
      <c r="K38" s="58" t="str">
        <f>IF(OR($I38="",$I38=0),"",VLOOKUP($I38,Atletas!$H:$M,2,FALSE))</f>
        <v/>
      </c>
      <c r="L38" s="21"/>
      <c r="M38" s="21"/>
      <c r="O38"/>
    </row>
    <row r="39" spans="1:15" ht="20" customHeight="1">
      <c r="A39" s="68" t="str">
        <f>IF($B39="","",VLOOKUP($B39,Atletas!$H:$M,2,FALSE))</f>
        <v/>
      </c>
      <c r="B39" s="47"/>
      <c r="C39" s="33" t="str">
        <f>IF($B39="","",VLOOKUP($B39,Atletas!$H:$M,3,FALSE))</f>
        <v/>
      </c>
      <c r="D39" s="84" t="str">
        <f t="shared" ca="1" si="0"/>
        <v/>
      </c>
      <c r="E39" s="67" t="str">
        <f>IF($B39="","",VLOOKUP($B39,Atletas!$H:$M,4,FALSE))</f>
        <v/>
      </c>
      <c r="F39" s="98"/>
      <c r="G39" s="98"/>
      <c r="H39" s="21" t="str">
        <f>IF(A39="","",IF(VLOOKUP($B39,Atletas!$H:$M,6,FALSE)&lt;&gt;$B$6,VLOOKUP($B39,Atletas!$H:$M,6,FALSE),""))</f>
        <v/>
      </c>
      <c r="I39" s="57" t="str">
        <f>IFERROR(HLOOKUP($I$8,Atletas!$O$3:$BU$333,31,0),"")</f>
        <v/>
      </c>
      <c r="J39" s="72" t="str">
        <f>IF(OR($I39="",$I39=0),"",VLOOKUP($I39,Atletas!$H:$M,5,FALSE))</f>
        <v/>
      </c>
      <c r="K39" s="58" t="str">
        <f>IF(OR($I39="",$I39=0),"",VLOOKUP($I39,Atletas!$H:$M,2,FALSE))</f>
        <v/>
      </c>
      <c r="L39" s="21"/>
      <c r="M39" s="21"/>
      <c r="O39"/>
    </row>
    <row r="40" spans="1:15" ht="20" customHeight="1">
      <c r="A40" s="99" t="str">
        <f>IF($B40="","",VLOOKUP($B40,Atletas!$H:$M,2,FALSE))</f>
        <v/>
      </c>
      <c r="B40" s="100"/>
      <c r="C40" s="101" t="str">
        <f>IF($B40="","",VLOOKUP($B40,Atletas!$H:$M,3,FALSE))</f>
        <v/>
      </c>
      <c r="D40" s="102" t="str">
        <f t="shared" ca="1" si="0"/>
        <v/>
      </c>
      <c r="E40" s="103" t="str">
        <f>IF($B40="","",VLOOKUP($B40,Atletas!$H:$M,4,FALSE))</f>
        <v/>
      </c>
      <c r="F40" s="104"/>
      <c r="G40" s="104"/>
      <c r="H40" s="21" t="str">
        <f>IF(A40="","",IF(VLOOKUP($B40,Atletas!$H:$M,6,FALSE)&lt;&gt;$B$6,VLOOKUP($B40,Atletas!$H:$M,6,FALSE),""))</f>
        <v/>
      </c>
      <c r="I40" s="57" t="str">
        <f>IFERROR(HLOOKUP($I$8,Atletas!$O$3:$BU$333,32,0),"")</f>
        <v/>
      </c>
      <c r="J40" s="72" t="str">
        <f>IF(OR($I40="",$I40=0),"",VLOOKUP($I40,Atletas!$H:$M,5,FALSE))</f>
        <v/>
      </c>
      <c r="K40" s="58" t="str">
        <f>IF(OR($I40="",$I40=0),"",VLOOKUP($I40,Atletas!$H:$M,2,FALSE))</f>
        <v/>
      </c>
      <c r="L40" s="26"/>
      <c r="M40" s="26"/>
      <c r="O40"/>
    </row>
    <row r="41" spans="1:15" ht="20" customHeight="1">
      <c r="A41" s="68" t="str">
        <f>IF($B41="","",VLOOKUP($B41,Atletas!$H:$M,2,FALSE))</f>
        <v/>
      </c>
      <c r="B41" s="47"/>
      <c r="C41" s="33" t="str">
        <f>IF($B41="","",VLOOKUP($B41,Atletas!$H:$M,3,FALSE))</f>
        <v/>
      </c>
      <c r="D41" s="84" t="str">
        <f t="shared" ca="1" si="0"/>
        <v/>
      </c>
      <c r="E41" s="67" t="str">
        <f>IF($B41="","",VLOOKUP($B41,Atletas!$H:$M,4,FALSE))</f>
        <v/>
      </c>
      <c r="F41" s="97"/>
      <c r="G41" s="97"/>
      <c r="H41" s="21" t="str">
        <f>IF(A41="","",IF(VLOOKUP($B41,Atletas!$H:$M,6,FALSE)&lt;&gt;$B$6,VLOOKUP($B41,Atletas!$H:$M,6,FALSE),""))</f>
        <v/>
      </c>
      <c r="I41" s="57" t="str">
        <f>IFERROR(HLOOKUP($I$8,Atletas!$O$3:$BU$333,33,0),"")</f>
        <v/>
      </c>
      <c r="J41" s="72" t="str">
        <f>IF(OR($I41="",$I41=0),"",VLOOKUP($I41,Atletas!$H:$M,5,FALSE))</f>
        <v/>
      </c>
      <c r="K41" s="58" t="str">
        <f>IF(OR($I41="",$I41=0),"",VLOOKUP($I41,Atletas!$H:$M,2,FALSE))</f>
        <v/>
      </c>
      <c r="L41" s="26"/>
      <c r="M41" s="26"/>
      <c r="O41"/>
    </row>
    <row r="42" spans="1:15" ht="20" customHeight="1">
      <c r="A42" s="68" t="str">
        <f>IF($B42="","",VLOOKUP($B42,Atletas!$H:$M,2,FALSE))</f>
        <v/>
      </c>
      <c r="B42" s="47"/>
      <c r="C42" s="33" t="str">
        <f>IF($B42="","",VLOOKUP($B42,Atletas!$H:$M,3,FALSE))</f>
        <v/>
      </c>
      <c r="D42" s="84" t="str">
        <f t="shared" ca="1" si="0"/>
        <v/>
      </c>
      <c r="E42" s="67" t="str">
        <f>IF($B42="","",VLOOKUP($B42,Atletas!$H:$M,4,FALSE))</f>
        <v/>
      </c>
      <c r="F42" s="98"/>
      <c r="G42" s="98"/>
      <c r="H42" s="21" t="str">
        <f>IF(A42="","",IF(VLOOKUP($B42,Atletas!$H:$M,6,FALSE)&lt;&gt;$B$6,VLOOKUP($B42,Atletas!$H:$M,6,FALSE),""))</f>
        <v/>
      </c>
      <c r="I42" s="57" t="str">
        <f>IFERROR(HLOOKUP($I$8,Atletas!$O$3:$BU$333,34,0),"")</f>
        <v/>
      </c>
      <c r="J42" s="72" t="str">
        <f>IF(OR($I42="",$I42=0),"",VLOOKUP($I42,Atletas!$H:$M,5,FALSE))</f>
        <v/>
      </c>
      <c r="K42" s="58" t="str">
        <f>IF(OR($I42="",$I42=0),"",VLOOKUP($I42,Atletas!$H:$M,2,FALSE))</f>
        <v/>
      </c>
      <c r="L42" s="26"/>
      <c r="M42" s="26"/>
      <c r="O42"/>
    </row>
    <row r="43" spans="1:15" ht="20" customHeight="1">
      <c r="A43" s="68" t="str">
        <f>IF($B43="","",VLOOKUP($B43,Atletas!$H:$M,2,FALSE))</f>
        <v/>
      </c>
      <c r="B43" s="47"/>
      <c r="C43" s="33" t="str">
        <f>IF($B43="","",VLOOKUP($B43,Atletas!$H:$M,3,FALSE))</f>
        <v/>
      </c>
      <c r="D43" s="84" t="str">
        <f t="shared" ca="1" si="0"/>
        <v/>
      </c>
      <c r="E43" s="67" t="str">
        <f>IF($B43="","",VLOOKUP($B43,Atletas!$H:$M,4,FALSE))</f>
        <v/>
      </c>
      <c r="F43" s="98"/>
      <c r="G43" s="98"/>
      <c r="H43" s="21" t="str">
        <f>IF(A43="","",IF(VLOOKUP($B43,Atletas!$H:$M,6,FALSE)&lt;&gt;$B$6,VLOOKUP($B43,Atletas!$H:$M,6,FALSE),""))</f>
        <v/>
      </c>
      <c r="I43" s="57" t="str">
        <f>IFERROR(HLOOKUP($I$8,Atletas!$O$3:$BU$333,35,0),"")</f>
        <v/>
      </c>
      <c r="J43" s="72" t="str">
        <f>IF(OR($I43="",$I43=0),"",VLOOKUP($I43,Atletas!$H:$M,5,FALSE))</f>
        <v/>
      </c>
      <c r="K43" s="58" t="str">
        <f>IF(OR($I43="",$I43=0),"",VLOOKUP($I43,Atletas!$H:$M,2,FALSE))</f>
        <v/>
      </c>
      <c r="L43" s="26"/>
      <c r="M43" s="26"/>
      <c r="O43"/>
    </row>
    <row r="44" spans="1:15" ht="20" customHeight="1">
      <c r="A44" s="68" t="str">
        <f>IF($B44="","",VLOOKUP($B44,Atletas!$H:$M,2,FALSE))</f>
        <v/>
      </c>
      <c r="B44" s="47"/>
      <c r="C44" s="33" t="str">
        <f>IF($B44="","",VLOOKUP($B44,Atletas!$H:$M,3,FALSE))</f>
        <v/>
      </c>
      <c r="D44" s="84" t="str">
        <f t="shared" ca="1" si="0"/>
        <v/>
      </c>
      <c r="E44" s="67" t="str">
        <f>IF($B44="","",VLOOKUP($B44,Atletas!$H:$M,4,FALSE))</f>
        <v/>
      </c>
      <c r="F44" s="98"/>
      <c r="G44" s="98"/>
      <c r="H44" s="21" t="str">
        <f>IF(A44="","",IF(VLOOKUP($B44,Atletas!$H:$M,6,FALSE)&lt;&gt;$B$6,VLOOKUP($B44,Atletas!$H:$M,6,FALSE),""))</f>
        <v/>
      </c>
      <c r="I44" s="57" t="str">
        <f>IFERROR(HLOOKUP($I$8,Atletas!$O$3:$BU$333,36,0),"")</f>
        <v/>
      </c>
      <c r="J44" s="72" t="str">
        <f>IF(OR($I44="",$I44=0),"",VLOOKUP($I44,Atletas!$H:$M,5,FALSE))</f>
        <v/>
      </c>
      <c r="K44" s="58" t="str">
        <f>IF(OR($I44="",$I44=0),"",VLOOKUP($I44,Atletas!$H:$M,2,FALSE))</f>
        <v/>
      </c>
      <c r="L44" s="26"/>
      <c r="M44" s="26"/>
      <c r="O44"/>
    </row>
    <row r="45" spans="1:15" ht="20" customHeight="1">
      <c r="A45" s="68" t="str">
        <f>IF($B45="","",VLOOKUP($B45,Atletas!$H:$M,2,FALSE))</f>
        <v/>
      </c>
      <c r="B45" s="47"/>
      <c r="C45" s="33" t="str">
        <f>IF($B45="","",VLOOKUP($B45,Atletas!$H:$M,3,FALSE))</f>
        <v/>
      </c>
      <c r="D45" s="84" t="str">
        <f t="shared" ca="1" si="0"/>
        <v/>
      </c>
      <c r="E45" s="67" t="str">
        <f>IF($B45="","",VLOOKUP($B45,Atletas!$H:$M,4,FALSE))</f>
        <v/>
      </c>
      <c r="F45" s="98"/>
      <c r="G45" s="98"/>
      <c r="H45" s="21" t="str">
        <f>IF(A45="","",IF(VLOOKUP($B45,Atletas!$H:$M,6,FALSE)&lt;&gt;$B$6,VLOOKUP($B45,Atletas!$H:$M,6,FALSE),""))</f>
        <v/>
      </c>
      <c r="I45" s="57" t="str">
        <f>IFERROR(HLOOKUP($I$8,Atletas!$O$3:$BU$333,37,0),"")</f>
        <v/>
      </c>
      <c r="J45" s="72" t="str">
        <f>IF(OR($I45="",$I45=0),"",VLOOKUP($I45,Atletas!$H:$M,5,FALSE))</f>
        <v/>
      </c>
      <c r="K45" s="58" t="str">
        <f>IF(OR($I45="",$I45=0),"",VLOOKUP($I45,Atletas!$H:$M,2,FALSE))</f>
        <v/>
      </c>
      <c r="L45" s="26"/>
      <c r="M45" s="26"/>
      <c r="O45"/>
    </row>
    <row r="46" spans="1:15" ht="20" customHeight="1">
      <c r="A46" s="68" t="str">
        <f>IF($B46="","",VLOOKUP($B46,Atletas!$H:$M,2,FALSE))</f>
        <v/>
      </c>
      <c r="B46" s="47"/>
      <c r="C46" s="33" t="str">
        <f>IF($B46="","",VLOOKUP($B46,Atletas!$H:$M,3,FALSE))</f>
        <v/>
      </c>
      <c r="D46" s="84" t="str">
        <f t="shared" ca="1" si="0"/>
        <v/>
      </c>
      <c r="E46" s="67" t="str">
        <f>IF($B46="","",VLOOKUP($B46,Atletas!$H:$M,4,FALSE))</f>
        <v/>
      </c>
      <c r="F46" s="98"/>
      <c r="G46" s="98"/>
      <c r="H46" s="21" t="str">
        <f>IF(A46="","",IF(VLOOKUP($B46,Atletas!$H:$M,6,FALSE)&lt;&gt;$B$6,VLOOKUP($B46,Atletas!$H:$M,6,FALSE),""))</f>
        <v/>
      </c>
      <c r="I46" s="57" t="str">
        <f>IFERROR(HLOOKUP($I$8,Atletas!$O$3:$BU$333,38,0),"")</f>
        <v/>
      </c>
      <c r="J46" s="72" t="str">
        <f>IF(OR($I46="",$I46=0),"",VLOOKUP($I46,Atletas!$H:$M,5,FALSE))</f>
        <v/>
      </c>
      <c r="K46" s="58" t="str">
        <f>IF(OR($I46="",$I46=0),"",VLOOKUP($I46,Atletas!$H:$M,2,FALSE))</f>
        <v/>
      </c>
      <c r="L46" s="26"/>
      <c r="M46" s="26"/>
      <c r="O46"/>
    </row>
    <row r="47" spans="1:15" ht="20" customHeight="1">
      <c r="A47" s="68" t="str">
        <f>IF($B47="","",VLOOKUP($B47,Atletas!$H:$M,2,FALSE))</f>
        <v/>
      </c>
      <c r="B47" s="47"/>
      <c r="C47" s="33" t="str">
        <f>IF($B47="","",VLOOKUP($B47,Atletas!$H:$M,3,FALSE))</f>
        <v/>
      </c>
      <c r="D47" s="84" t="str">
        <f t="shared" ca="1" si="0"/>
        <v/>
      </c>
      <c r="E47" s="67" t="str">
        <f>IF($B47="","",VLOOKUP($B47,Atletas!$H:$M,4,FALSE))</f>
        <v/>
      </c>
      <c r="F47" s="98"/>
      <c r="G47" s="98"/>
      <c r="H47" s="21" t="str">
        <f>IF(A47="","",IF(VLOOKUP($B47,Atletas!$H:$M,6,FALSE)&lt;&gt;$B$6,VLOOKUP($B47,Atletas!$H:$M,6,FALSE),""))</f>
        <v/>
      </c>
      <c r="I47" s="57" t="str">
        <f>IFERROR(HLOOKUP($I$8,Atletas!$O$3:$BU$333,39,0),"")</f>
        <v/>
      </c>
      <c r="J47" s="72" t="str">
        <f>IF(OR($I47="",$I47=0),"",VLOOKUP($I47,Atletas!$H:$M,5,FALSE))</f>
        <v/>
      </c>
      <c r="K47" s="58" t="str">
        <f>IF(OR($I47="",$I47=0),"",VLOOKUP($I47,Atletas!$H:$M,2,FALSE))</f>
        <v/>
      </c>
      <c r="L47" s="26"/>
      <c r="M47" s="26"/>
      <c r="O47"/>
    </row>
    <row r="48" spans="1:15" ht="20" customHeight="1">
      <c r="A48" s="68" t="str">
        <f>IF($B48="","",VLOOKUP($B48,Atletas!$H:$M,2,FALSE))</f>
        <v/>
      </c>
      <c r="B48" s="47"/>
      <c r="C48" s="33" t="str">
        <f>IF($B48="","",VLOOKUP($B48,Atletas!$H:$M,3,FALSE))</f>
        <v/>
      </c>
      <c r="D48" s="84" t="str">
        <f t="shared" ca="1" si="0"/>
        <v/>
      </c>
      <c r="E48" s="67" t="str">
        <f>IF($B48="","",VLOOKUP($B48,Atletas!$H:$M,4,FALSE))</f>
        <v/>
      </c>
      <c r="F48" s="98"/>
      <c r="G48" s="98"/>
      <c r="H48" s="21" t="str">
        <f>IF(A48="","",IF(VLOOKUP($B48,Atletas!$H:$M,6,FALSE)&lt;&gt;$B$6,VLOOKUP($B48,Atletas!$H:$M,6,FALSE),""))</f>
        <v/>
      </c>
      <c r="I48" s="57" t="str">
        <f>IFERROR(HLOOKUP($I$8,Atletas!$O$3:$BU$333,40,0),"")</f>
        <v/>
      </c>
      <c r="J48" s="72" t="str">
        <f>IF(OR($I48="",$I48=0),"",VLOOKUP($I48,Atletas!$H:$M,5,FALSE))</f>
        <v/>
      </c>
      <c r="K48" s="58" t="str">
        <f>IF(OR($I48="",$I48=0),"",VLOOKUP($I48,Atletas!$H:$M,2,FALSE))</f>
        <v/>
      </c>
      <c r="L48" s="26"/>
      <c r="M48" s="26"/>
      <c r="O48"/>
    </row>
    <row r="49" spans="1:15" ht="20" customHeight="1">
      <c r="A49" s="68" t="str">
        <f>IF($B49="","",VLOOKUP($B49,Atletas!$H:$M,2,FALSE))</f>
        <v/>
      </c>
      <c r="B49" s="47"/>
      <c r="C49" s="33" t="str">
        <f>IF($B49="","",VLOOKUP($B49,Atletas!$H:$M,3,FALSE))</f>
        <v/>
      </c>
      <c r="D49" s="84" t="str">
        <f t="shared" ca="1" si="0"/>
        <v/>
      </c>
      <c r="E49" s="67" t="str">
        <f>IF($B49="","",VLOOKUP($B49,Atletas!$H:$M,4,FALSE))</f>
        <v/>
      </c>
      <c r="F49" s="98"/>
      <c r="G49" s="98"/>
      <c r="H49" s="21" t="str">
        <f>IF(A49="","",IF(VLOOKUP($B49,Atletas!$H:$M,6,FALSE)&lt;&gt;$B$6,VLOOKUP($B49,Atletas!$H:$M,6,FALSE),""))</f>
        <v/>
      </c>
      <c r="I49" s="57" t="str">
        <f>IFERROR(HLOOKUP($I$8,Atletas!$O$3:$BU$333,41,0),"")</f>
        <v/>
      </c>
      <c r="J49" s="72" t="str">
        <f>IF(OR($I49="",$I49=0),"",VLOOKUP($I49,Atletas!$H:$M,5,FALSE))</f>
        <v/>
      </c>
      <c r="K49" s="58" t="str">
        <f>IF(OR($I49="",$I49=0),"",VLOOKUP($I49,Atletas!$H:$M,2,FALSE))</f>
        <v/>
      </c>
      <c r="L49" s="26"/>
      <c r="M49" s="26"/>
      <c r="O49"/>
    </row>
    <row r="50" spans="1:15" ht="20" customHeight="1">
      <c r="A50" s="68" t="str">
        <f>IF($B50="","",VLOOKUP($B50,Atletas!$H:$M,2,FALSE))</f>
        <v/>
      </c>
      <c r="B50" s="47"/>
      <c r="C50" s="33" t="str">
        <f>IF($B50="","",VLOOKUP($B50,Atletas!$H:$M,3,FALSE))</f>
        <v/>
      </c>
      <c r="D50" s="84" t="str">
        <f t="shared" ca="1" si="0"/>
        <v/>
      </c>
      <c r="E50" s="67" t="str">
        <f>IF($B50="","",VLOOKUP($B50,Atletas!$H:$M,4,FALSE))</f>
        <v/>
      </c>
      <c r="F50" s="98"/>
      <c r="G50" s="98"/>
      <c r="H50" s="21" t="str">
        <f>IF(A50="","",IF(VLOOKUP($B50,Atletas!$H:$M,6,FALSE)&lt;&gt;$B$6,VLOOKUP($B50,Atletas!$H:$M,6,FALSE),""))</f>
        <v/>
      </c>
      <c r="I50" s="57" t="str">
        <f>IFERROR(HLOOKUP($I$8,Atletas!$O$3:$BU$333,42,0),"")</f>
        <v/>
      </c>
      <c r="J50" s="72" t="str">
        <f>IF(OR($I50="",$I50=0),"",VLOOKUP($I50,Atletas!$H:$M,5,FALSE))</f>
        <v/>
      </c>
      <c r="K50" s="58" t="str">
        <f>IF(OR($I50="",$I50=0),"",VLOOKUP($I50,Atletas!$H:$M,2,FALSE))</f>
        <v/>
      </c>
      <c r="L50" s="26"/>
      <c r="M50" s="26"/>
      <c r="O50"/>
    </row>
    <row r="51" spans="1:15" ht="20" customHeight="1">
      <c r="A51" s="68" t="str">
        <f>IF($B51="","",VLOOKUP($B51,Atletas!$H:$M,2,FALSE))</f>
        <v/>
      </c>
      <c r="B51" s="47"/>
      <c r="C51" s="33" t="str">
        <f>IF($B51="","",VLOOKUP($B51,Atletas!$H:$M,3,FALSE))</f>
        <v/>
      </c>
      <c r="D51" s="84" t="str">
        <f t="shared" ca="1" si="0"/>
        <v/>
      </c>
      <c r="E51" s="67" t="str">
        <f>IF($B51="","",VLOOKUP($B51,Atletas!$H:$M,4,FALSE))</f>
        <v/>
      </c>
      <c r="F51" s="98"/>
      <c r="G51" s="98"/>
      <c r="H51" s="21" t="str">
        <f>IF(A51="","",IF(VLOOKUP($B51,Atletas!$H:$M,6,FALSE)&lt;&gt;$B$6,VLOOKUP($B51,Atletas!$H:$M,6,FALSE),""))</f>
        <v/>
      </c>
      <c r="I51" s="57" t="str">
        <f>IFERROR(HLOOKUP($I$8,Atletas!$O$3:$BU$333,43,0),"")</f>
        <v/>
      </c>
      <c r="J51" s="72" t="str">
        <f>IF(OR($I51="",$I51=0),"",VLOOKUP($I51,Atletas!$H:$M,5,FALSE))</f>
        <v/>
      </c>
      <c r="K51" s="58" t="str">
        <f>IF(OR($I51="",$I51=0),"",VLOOKUP($I51,Atletas!$H:$M,2,FALSE))</f>
        <v/>
      </c>
      <c r="L51" s="26"/>
      <c r="M51" s="26"/>
      <c r="O51"/>
    </row>
    <row r="52" spans="1:15" ht="20" customHeight="1">
      <c r="A52" s="68" t="str">
        <f>IF($B52="","",VLOOKUP($B52,Atletas!$H:$M,2,FALSE))</f>
        <v/>
      </c>
      <c r="B52" s="47"/>
      <c r="C52" s="33" t="str">
        <f>IF($B52="","",VLOOKUP($B52,Atletas!$H:$M,3,FALSE))</f>
        <v/>
      </c>
      <c r="D52" s="84" t="str">
        <f t="shared" ca="1" si="0"/>
        <v/>
      </c>
      <c r="E52" s="67" t="str">
        <f>IF($B52="","",VLOOKUP($B52,Atletas!$H:$M,4,FALSE))</f>
        <v/>
      </c>
      <c r="F52" s="98"/>
      <c r="G52" s="98"/>
      <c r="H52" s="21" t="str">
        <f>IF(A52="","",IF(VLOOKUP($B52,Atletas!$H:$M,6,FALSE)&lt;&gt;$B$6,VLOOKUP($B52,Atletas!$H:$M,6,FALSE),""))</f>
        <v/>
      </c>
      <c r="I52" s="57" t="str">
        <f>IFERROR(HLOOKUP($I$8,Atletas!$O$3:$BU$333,44,0),"")</f>
        <v/>
      </c>
      <c r="J52" s="72" t="str">
        <f>IF(OR($I52="",$I52=0),"",VLOOKUP($I52,Atletas!$H:$M,5,FALSE))</f>
        <v/>
      </c>
      <c r="K52" s="58" t="str">
        <f>IF(OR($I52="",$I52=0),"",VLOOKUP($I52,Atletas!$H:$M,2,FALSE))</f>
        <v/>
      </c>
      <c r="L52" s="26"/>
      <c r="M52" s="26"/>
      <c r="O52"/>
    </row>
    <row r="53" spans="1:15" ht="20" customHeight="1">
      <c r="A53" s="68" t="str">
        <f>IF($B53="","",VLOOKUP($B53,Atletas!$H:$M,2,FALSE))</f>
        <v/>
      </c>
      <c r="B53" s="47"/>
      <c r="C53" s="33" t="str">
        <f>IF($B53="","",VLOOKUP($B53,Atletas!$H:$M,3,FALSE))</f>
        <v/>
      </c>
      <c r="D53" s="84" t="str">
        <f t="shared" ca="1" si="0"/>
        <v/>
      </c>
      <c r="E53" s="67" t="str">
        <f>IF($B53="","",VLOOKUP($B53,Atletas!$H:$M,4,FALSE))</f>
        <v/>
      </c>
      <c r="F53" s="98"/>
      <c r="G53" s="98"/>
      <c r="H53" s="21" t="str">
        <f>IF(A53="","",IF(VLOOKUP($B53,Atletas!$H:$M,6,FALSE)&lt;&gt;$B$6,VLOOKUP($B53,Atletas!$H:$M,6,FALSE),""))</f>
        <v/>
      </c>
      <c r="I53" s="57" t="str">
        <f>IFERROR(HLOOKUP($I$8,Atletas!$O$3:$BU$333,45,0),"")</f>
        <v/>
      </c>
      <c r="J53" s="72" t="str">
        <f>IF(OR($I53="",$I53=0),"",VLOOKUP($I53,Atletas!$H:$M,5,FALSE))</f>
        <v/>
      </c>
      <c r="K53" s="58" t="str">
        <f>IF(OR($I53="",$I53=0),"",VLOOKUP($I53,Atletas!$H:$M,2,FALSE))</f>
        <v/>
      </c>
      <c r="L53" s="26"/>
      <c r="M53" s="26"/>
      <c r="O53"/>
    </row>
    <row r="54" spans="1:15" ht="20" customHeight="1">
      <c r="A54" s="68" t="str">
        <f>IF($B54="","",VLOOKUP($B54,Atletas!$H:$M,2,FALSE))</f>
        <v/>
      </c>
      <c r="B54" s="47"/>
      <c r="C54" s="33" t="str">
        <f>IF($B54="","",VLOOKUP($B54,Atletas!$H:$M,3,FALSE))</f>
        <v/>
      </c>
      <c r="D54" s="84" t="str">
        <f t="shared" ca="1" si="0"/>
        <v/>
      </c>
      <c r="E54" s="67" t="str">
        <f>IF($B54="","",VLOOKUP($B54,Atletas!$H:$M,4,FALSE))</f>
        <v/>
      </c>
      <c r="F54" s="98"/>
      <c r="G54" s="98"/>
      <c r="H54" s="21" t="str">
        <f>IF(A54="","",IF(VLOOKUP($B54,Atletas!$H:$M,6,FALSE)&lt;&gt;$B$6,VLOOKUP($B54,Atletas!$H:$M,6,FALSE),""))</f>
        <v/>
      </c>
      <c r="I54" s="57" t="str">
        <f>IFERROR(HLOOKUP($I$8,Atletas!$O$3:$BU$333,46,0),"")</f>
        <v/>
      </c>
      <c r="J54" s="72" t="str">
        <f>IF(OR($I54="",$I54=0),"",VLOOKUP($I54,Atletas!$H:$M,5,FALSE))</f>
        <v/>
      </c>
      <c r="K54" s="58" t="str">
        <f>IF(OR($I54="",$I54=0),"",VLOOKUP($I54,Atletas!$H:$M,2,FALSE))</f>
        <v/>
      </c>
      <c r="L54" s="26"/>
      <c r="M54" s="26"/>
      <c r="O54"/>
    </row>
    <row r="55" spans="1:15" ht="20" customHeight="1">
      <c r="A55" s="68" t="str">
        <f>IF($B55="","",VLOOKUP($B55,Atletas!$H:$M,2,FALSE))</f>
        <v/>
      </c>
      <c r="B55" s="47"/>
      <c r="C55" s="33" t="str">
        <f>IF($B55="","",VLOOKUP($B55,Atletas!$H:$M,3,FALSE))</f>
        <v/>
      </c>
      <c r="D55" s="84" t="str">
        <f t="shared" ca="1" si="0"/>
        <v/>
      </c>
      <c r="E55" s="67" t="str">
        <f>IF($B55="","",VLOOKUP($B55,Atletas!$H:$M,4,FALSE))</f>
        <v/>
      </c>
      <c r="F55" s="98"/>
      <c r="G55" s="98"/>
      <c r="H55" s="21" t="str">
        <f>IF(A55="","",IF(VLOOKUP($B55,Atletas!$H:$M,6,FALSE)&lt;&gt;$B$6,VLOOKUP($B55,Atletas!$H:$M,6,FALSE),""))</f>
        <v/>
      </c>
      <c r="I55" s="57" t="str">
        <f>IFERROR(HLOOKUP($I$8,Atletas!$O$3:$BU$333,47,0),"")</f>
        <v/>
      </c>
      <c r="J55" s="72" t="str">
        <f>IF(OR($I55="",$I55=0),"",VLOOKUP($I55,Atletas!$H:$M,5,FALSE))</f>
        <v/>
      </c>
      <c r="K55" s="58" t="str">
        <f>IF(OR($I55="",$I55=0),"",VLOOKUP($I55,Atletas!$H:$M,2,FALSE))</f>
        <v/>
      </c>
      <c r="L55" s="26"/>
      <c r="M55" s="26"/>
      <c r="O55"/>
    </row>
    <row r="56" spans="1:15" ht="20" customHeight="1">
      <c r="A56" s="68" t="str">
        <f>IF($B56="","",VLOOKUP($B56,Atletas!$H:$M,2,FALSE))</f>
        <v/>
      </c>
      <c r="B56" s="47"/>
      <c r="C56" s="33" t="str">
        <f>IF($B56="","",VLOOKUP($B56,Atletas!$H:$M,3,FALSE))</f>
        <v/>
      </c>
      <c r="D56" s="84" t="str">
        <f t="shared" ca="1" si="0"/>
        <v/>
      </c>
      <c r="E56" s="67" t="str">
        <f>IF($B56="","",VLOOKUP($B56,Atletas!$H:$M,4,FALSE))</f>
        <v/>
      </c>
      <c r="F56" s="98"/>
      <c r="G56" s="98"/>
      <c r="H56" s="21" t="str">
        <f>IF(A56="","",IF(VLOOKUP($B56,Atletas!$H:$M,6,FALSE)&lt;&gt;$B$6,VLOOKUP($B56,Atletas!$H:$M,6,FALSE),""))</f>
        <v/>
      </c>
      <c r="I56" s="57" t="str">
        <f>IFERROR(HLOOKUP($I$8,Atletas!$O$3:$BU$333,48,0),"")</f>
        <v/>
      </c>
      <c r="J56" s="72" t="str">
        <f>IF(OR($I56="",$I56=0),"",VLOOKUP($I56,Atletas!$H:$M,5,FALSE))</f>
        <v/>
      </c>
      <c r="K56" s="58" t="str">
        <f>IF(OR($I56="",$I56=0),"",VLOOKUP($I56,Atletas!$H:$M,2,FALSE))</f>
        <v/>
      </c>
      <c r="L56" s="26"/>
      <c r="M56" s="26"/>
      <c r="O56"/>
    </row>
    <row r="57" spans="1:15" ht="20" customHeight="1">
      <c r="A57" s="68" t="str">
        <f>IF($B57="","",VLOOKUP($B57,Atletas!$H:$M,2,FALSE))</f>
        <v/>
      </c>
      <c r="B57" s="47"/>
      <c r="C57" s="33" t="str">
        <f>IF($B57="","",VLOOKUP($B57,Atletas!$H:$M,3,FALSE))</f>
        <v/>
      </c>
      <c r="D57" s="84" t="str">
        <f t="shared" ca="1" si="0"/>
        <v/>
      </c>
      <c r="E57" s="67" t="str">
        <f>IF($B57="","",VLOOKUP($B57,Atletas!$H:$M,4,FALSE))</f>
        <v/>
      </c>
      <c r="F57" s="98"/>
      <c r="G57" s="98"/>
      <c r="H57" s="21" t="str">
        <f>IF(A57="","",IF(VLOOKUP($B57,Atletas!$H:$M,6,FALSE)&lt;&gt;$B$6,VLOOKUP($B57,Atletas!$H:$M,6,FALSE),""))</f>
        <v/>
      </c>
      <c r="I57" s="57" t="str">
        <f>IFERROR(HLOOKUP($I$8,Atletas!$O$3:$BU$333,49,0),"")</f>
        <v/>
      </c>
      <c r="J57" s="72" t="str">
        <f>IF(OR($I57="",$I57=0),"",VLOOKUP($I57,Atletas!$H:$M,5,FALSE))</f>
        <v/>
      </c>
      <c r="K57" s="58" t="str">
        <f>IF(OR($I57="",$I57=0),"",VLOOKUP($I57,Atletas!$H:$M,2,FALSE))</f>
        <v/>
      </c>
      <c r="L57" s="26"/>
      <c r="M57" s="26"/>
      <c r="O57"/>
    </row>
    <row r="58" spans="1:15" ht="20" customHeight="1">
      <c r="A58" s="68" t="str">
        <f>IF($B58="","",VLOOKUP($B58,Atletas!$H:$M,2,FALSE))</f>
        <v/>
      </c>
      <c r="B58" s="47"/>
      <c r="C58" s="33" t="str">
        <f>IF($B58="","",VLOOKUP($B58,Atletas!$H:$M,3,FALSE))</f>
        <v/>
      </c>
      <c r="D58" s="84" t="str">
        <f t="shared" ca="1" si="0"/>
        <v/>
      </c>
      <c r="E58" s="67" t="str">
        <f>IF($B58="","",VLOOKUP($B58,Atletas!$H:$M,4,FALSE))</f>
        <v/>
      </c>
      <c r="F58" s="98"/>
      <c r="G58" s="98"/>
      <c r="H58" s="21" t="str">
        <f>IF(A58="","",IF(VLOOKUP($B58,Atletas!$H:$M,6,FALSE)&lt;&gt;$B$6,VLOOKUP($B58,Atletas!$H:$M,6,FALSE),""))</f>
        <v/>
      </c>
      <c r="I58" s="57" t="str">
        <f>IFERROR(HLOOKUP($I$8,Atletas!$O$3:$BU$333,50,0),"")</f>
        <v/>
      </c>
      <c r="J58" s="72" t="str">
        <f>IF(OR($I58="",$I58=0),"",VLOOKUP($I58,Atletas!$H:$M,5,FALSE))</f>
        <v/>
      </c>
      <c r="K58" s="58" t="str">
        <f>IF(OR($I58="",$I58=0),"",VLOOKUP($I58,Atletas!$H:$M,2,FALSE))</f>
        <v/>
      </c>
      <c r="L58" s="26"/>
      <c r="M58" s="26"/>
      <c r="O58"/>
    </row>
    <row r="59" spans="1:15" ht="20" customHeight="1">
      <c r="A59" s="68" t="str">
        <f>IF($B59="","",VLOOKUP($B59,Atletas!$H:$M,2,FALSE))</f>
        <v/>
      </c>
      <c r="B59" s="47"/>
      <c r="C59" s="33" t="str">
        <f>IF($B59="","",VLOOKUP($B59,Atletas!$H:$M,3,FALSE))</f>
        <v/>
      </c>
      <c r="D59" s="84" t="str">
        <f t="shared" ca="1" si="0"/>
        <v/>
      </c>
      <c r="E59" s="67" t="str">
        <f>IF($B59="","",VLOOKUP($B59,Atletas!$H:$M,4,FALSE))</f>
        <v/>
      </c>
      <c r="F59" s="98"/>
      <c r="G59" s="98"/>
      <c r="H59" s="21" t="str">
        <f>IF(A59="","",IF(VLOOKUP($B59,Atletas!$H:$M,6,FALSE)&lt;&gt;$B$6,VLOOKUP($B59,Atletas!$H:$M,6,FALSE),""))</f>
        <v/>
      </c>
      <c r="I59" s="57" t="str">
        <f>IFERROR(HLOOKUP($I$8,Atletas!$O$3:$BU$333,51,0),"")</f>
        <v/>
      </c>
      <c r="J59" s="72" t="str">
        <f>IF(OR($I59="",$I59=0),"",VLOOKUP($I59,Atletas!$H:$M,5,FALSE))</f>
        <v/>
      </c>
      <c r="K59" s="58" t="str">
        <f>IF(OR($I59="",$I59=0),"",VLOOKUP($I59,Atletas!$H:$M,2,FALSE))</f>
        <v/>
      </c>
      <c r="L59" s="26"/>
      <c r="M59" s="26"/>
      <c r="O59"/>
    </row>
    <row r="60" spans="1:15" ht="20" customHeight="1">
      <c r="A60" s="68" t="str">
        <f>IF($B60="","",VLOOKUP($B60,Atletas!$H:$M,2,FALSE))</f>
        <v/>
      </c>
      <c r="B60" s="47"/>
      <c r="C60" s="33" t="str">
        <f>IF($B60="","",VLOOKUP($B60,Atletas!$H:$M,3,FALSE))</f>
        <v/>
      </c>
      <c r="D60" s="84" t="str">
        <f t="shared" ca="1" si="0"/>
        <v/>
      </c>
      <c r="E60" s="67" t="str">
        <f>IF($B60="","",VLOOKUP($B60,Atletas!$H:$M,4,FALSE))</f>
        <v/>
      </c>
      <c r="F60" s="98"/>
      <c r="G60" s="98"/>
      <c r="H60" s="21" t="str">
        <f>IF(A60="","",IF(VLOOKUP($B60,Atletas!$H:$M,6,FALSE)&lt;&gt;$B$6,VLOOKUP($B60,Atletas!$H:$M,6,FALSE),""))</f>
        <v/>
      </c>
      <c r="I60" s="57" t="str">
        <f>IFERROR(HLOOKUP($I$8,Atletas!$O$3:$BU$333,52,0),"")</f>
        <v/>
      </c>
      <c r="J60" s="72" t="str">
        <f>IF(OR($I60="",$I60=0),"",VLOOKUP($I60,Atletas!$H:$M,5,FALSE))</f>
        <v/>
      </c>
      <c r="K60" s="58" t="str">
        <f>IF(OR($I60="",$I60=0),"",VLOOKUP($I60,Atletas!$H:$M,2,FALSE))</f>
        <v/>
      </c>
      <c r="L60" s="26"/>
      <c r="M60" s="26"/>
      <c r="O60"/>
    </row>
    <row r="61" spans="1:15" ht="20" customHeight="1">
      <c r="A61" s="68" t="str">
        <f>IF($B61="","",VLOOKUP($B61,Atletas!$H:$M,2,FALSE))</f>
        <v/>
      </c>
      <c r="B61" s="47"/>
      <c r="C61" s="33" t="str">
        <f>IF($B61="","",VLOOKUP($B61,Atletas!$H:$M,3,FALSE))</f>
        <v/>
      </c>
      <c r="D61" s="84" t="str">
        <f t="shared" ca="1" si="0"/>
        <v/>
      </c>
      <c r="E61" s="67" t="str">
        <f>IF($B61="","",VLOOKUP($B61,Atletas!$H:$M,4,FALSE))</f>
        <v/>
      </c>
      <c r="F61" s="98"/>
      <c r="G61" s="98"/>
      <c r="H61" s="21" t="str">
        <f>IF(A61="","",IF(VLOOKUP($B61,Atletas!$H:$M,6,FALSE)&lt;&gt;$B$6,VLOOKUP($B61,Atletas!$H:$M,6,FALSE),""))</f>
        <v/>
      </c>
      <c r="I61" s="57" t="str">
        <f>IFERROR(HLOOKUP($I$8,Atletas!$O$3:$BU$333,53,0),"")</f>
        <v/>
      </c>
      <c r="J61" s="72" t="str">
        <f>IF(OR($I61="",$I61=0),"",VLOOKUP($I61,Atletas!$H:$M,5,FALSE))</f>
        <v/>
      </c>
      <c r="K61" s="58" t="str">
        <f>IF(OR($I61="",$I61=0),"",VLOOKUP($I61,Atletas!$H:$M,2,FALSE))</f>
        <v/>
      </c>
      <c r="L61" s="26"/>
      <c r="M61" s="26"/>
      <c r="O61"/>
    </row>
    <row r="62" spans="1:15" ht="20" customHeight="1">
      <c r="A62" s="68" t="str">
        <f>IF($B62="","",VLOOKUP($B62,Atletas!$H:$M,2,FALSE))</f>
        <v/>
      </c>
      <c r="B62" s="47"/>
      <c r="C62" s="33" t="str">
        <f>IF($B62="","",VLOOKUP($B62,Atletas!$H:$M,3,FALSE))</f>
        <v/>
      </c>
      <c r="D62" s="84" t="str">
        <f t="shared" ca="1" si="0"/>
        <v/>
      </c>
      <c r="E62" s="67" t="str">
        <f>IF($B62="","",VLOOKUP($B62,Atletas!$H:$M,4,FALSE))</f>
        <v/>
      </c>
      <c r="F62" s="98"/>
      <c r="G62" s="98"/>
      <c r="H62" s="21" t="str">
        <f>IF(A62="","",IF(VLOOKUP($B62,Atletas!$H:$M,6,FALSE)&lt;&gt;$B$6,VLOOKUP($B62,Atletas!$H:$M,6,FALSE),""))</f>
        <v/>
      </c>
      <c r="I62" s="57" t="str">
        <f>IFERROR(HLOOKUP($I$8,Atletas!$O$3:$BU$333,54,0),"")</f>
        <v/>
      </c>
      <c r="J62" s="72" t="str">
        <f>IF(OR($I62="",$I62=0),"",VLOOKUP($I62,Atletas!$H:$M,5,FALSE))</f>
        <v/>
      </c>
      <c r="K62" s="58" t="str">
        <f>IF(OR($I62="",$I62=0),"",VLOOKUP($I62,Atletas!$H:$M,2,FALSE))</f>
        <v/>
      </c>
      <c r="L62" s="26"/>
      <c r="M62" s="26"/>
      <c r="O62"/>
    </row>
    <row r="63" spans="1:15" ht="20" customHeight="1">
      <c r="A63" s="68" t="str">
        <f>IF($B63="","",VLOOKUP($B63,Atletas!$H:$M,2,FALSE))</f>
        <v/>
      </c>
      <c r="B63" s="47"/>
      <c r="C63" s="33" t="str">
        <f>IF($B63="","",VLOOKUP($B63,Atletas!$H:$M,3,FALSE))</f>
        <v/>
      </c>
      <c r="D63" s="84" t="str">
        <f t="shared" ca="1" si="0"/>
        <v/>
      </c>
      <c r="E63" s="67" t="str">
        <f>IF($B63="","",VLOOKUP($B63,Atletas!$H:$M,4,FALSE))</f>
        <v/>
      </c>
      <c r="F63" s="98"/>
      <c r="G63" s="98"/>
      <c r="H63" s="21" t="str">
        <f>IF(A63="","",IF(VLOOKUP($B63,Atletas!$H:$M,6,FALSE)&lt;&gt;$B$6,VLOOKUP($B63,Atletas!$H:$M,6,FALSE),""))</f>
        <v/>
      </c>
      <c r="I63" s="57" t="str">
        <f>IFERROR(HLOOKUP($I$8,Atletas!$O$3:$BU$333,55,0),"")</f>
        <v/>
      </c>
      <c r="J63" s="72" t="str">
        <f>IF(OR($I63="",$I63=0),"",VLOOKUP($I63,Atletas!$H:$M,5,FALSE))</f>
        <v/>
      </c>
      <c r="K63" s="58" t="str">
        <f>IF(OR($I63="",$I63=0),"",VLOOKUP($I63,Atletas!$H:$M,2,FALSE))</f>
        <v/>
      </c>
      <c r="L63" s="26"/>
      <c r="M63" s="26"/>
      <c r="O63"/>
    </row>
    <row r="64" spans="1:15" ht="20" customHeight="1">
      <c r="A64" s="68" t="str">
        <f>IF($B64="","",VLOOKUP($B64,Atletas!$H:$M,2,FALSE))</f>
        <v/>
      </c>
      <c r="B64" s="47"/>
      <c r="C64" s="33" t="str">
        <f>IF($B64="","",VLOOKUP($B64,Atletas!$H:$M,3,FALSE))</f>
        <v/>
      </c>
      <c r="D64" s="84" t="str">
        <f t="shared" ca="1" si="0"/>
        <v/>
      </c>
      <c r="E64" s="67" t="str">
        <f>IF($B64="","",VLOOKUP($B64,Atletas!$H:$M,4,FALSE))</f>
        <v/>
      </c>
      <c r="F64" s="98"/>
      <c r="G64" s="98"/>
      <c r="H64" s="21" t="str">
        <f>IF(A64="","",IF(VLOOKUP($B64,Atletas!$H:$M,6,FALSE)&lt;&gt;$B$6,VLOOKUP($B64,Atletas!$H:$M,6,FALSE),""))</f>
        <v/>
      </c>
      <c r="I64" s="57" t="str">
        <f>IFERROR(HLOOKUP($I$8,Atletas!$O$3:$BU$333,56,0),"")</f>
        <v/>
      </c>
      <c r="J64" s="72" t="str">
        <f>IF(OR($I64="",$I64=0),"",VLOOKUP($I64,Atletas!$H:$M,5,FALSE))</f>
        <v/>
      </c>
      <c r="K64" s="58" t="str">
        <f>IF(OR($I64="",$I64=0),"",VLOOKUP($I64,Atletas!$H:$M,2,FALSE))</f>
        <v/>
      </c>
      <c r="L64" s="26"/>
      <c r="M64" s="26"/>
      <c r="O64"/>
    </row>
    <row r="65" spans="1:15" ht="20" customHeight="1">
      <c r="A65" s="68" t="str">
        <f>IF($B65="","",VLOOKUP($B65,Atletas!$H:$M,2,FALSE))</f>
        <v/>
      </c>
      <c r="B65" s="47"/>
      <c r="C65" s="33" t="str">
        <f>IF($B65="","",VLOOKUP($B65,Atletas!$H:$M,3,FALSE))</f>
        <v/>
      </c>
      <c r="D65" s="84" t="str">
        <f t="shared" ca="1" si="0"/>
        <v/>
      </c>
      <c r="E65" s="67" t="str">
        <f>IF($B65="","",VLOOKUP($B65,Atletas!$H:$M,4,FALSE))</f>
        <v/>
      </c>
      <c r="F65" s="98"/>
      <c r="G65" s="98"/>
      <c r="H65" s="21" t="str">
        <f>IF(A65="","",IF(VLOOKUP($B65,Atletas!$H:$M,6,FALSE)&lt;&gt;$B$6,VLOOKUP($B65,Atletas!$H:$M,6,FALSE),""))</f>
        <v/>
      </c>
      <c r="I65" s="57" t="str">
        <f>IFERROR(HLOOKUP($I$8,Atletas!$O$3:$BU$333,57,0),"")</f>
        <v/>
      </c>
      <c r="J65" s="72" t="str">
        <f>IF(OR($I65="",$I65=0),"",VLOOKUP($I65,Atletas!$H:$M,5,FALSE))</f>
        <v/>
      </c>
      <c r="K65" s="58" t="str">
        <f>IF(OR($I65="",$I65=0),"",VLOOKUP($I65,Atletas!$H:$M,2,FALSE))</f>
        <v/>
      </c>
      <c r="L65" s="26"/>
      <c r="M65" s="26"/>
      <c r="O65"/>
    </row>
    <row r="66" spans="1:15" ht="20" customHeight="1">
      <c r="A66" s="68" t="str">
        <f>IF($B66="","",VLOOKUP($B66,Atletas!$H:$M,2,FALSE))</f>
        <v/>
      </c>
      <c r="B66" s="47"/>
      <c r="C66" s="33" t="str">
        <f>IF($B66="","",VLOOKUP($B66,Atletas!$H:$M,3,FALSE))</f>
        <v/>
      </c>
      <c r="D66" s="84" t="str">
        <f t="shared" ca="1" si="0"/>
        <v/>
      </c>
      <c r="E66" s="67" t="str">
        <f>IF($B66="","",VLOOKUP($B66,Atletas!$H:$M,4,FALSE))</f>
        <v/>
      </c>
      <c r="F66" s="98"/>
      <c r="G66" s="98"/>
      <c r="H66" s="21" t="str">
        <f>IF(A66="","",IF(VLOOKUP($B66,Atletas!$H:$M,6,FALSE)&lt;&gt;$B$6,VLOOKUP($B66,Atletas!$H:$M,6,FALSE),""))</f>
        <v/>
      </c>
      <c r="I66" s="57" t="str">
        <f>IFERROR(HLOOKUP($I$8,Atletas!$O$3:$BU$333,58,0),"")</f>
        <v/>
      </c>
      <c r="J66" s="72" t="str">
        <f>IF(OR($I66="",$I66=0),"",VLOOKUP($I66,Atletas!$H:$M,5,FALSE))</f>
        <v/>
      </c>
      <c r="K66" s="58" t="str">
        <f>IF(OR($I66="",$I66=0),"",VLOOKUP($I66,Atletas!$H:$M,2,FALSE))</f>
        <v/>
      </c>
      <c r="L66" s="26"/>
      <c r="M66" s="26"/>
      <c r="O66"/>
    </row>
    <row r="67" spans="1:15" ht="20" customHeight="1">
      <c r="A67" s="68" t="str">
        <f>IF($B67="","",VLOOKUP($B67,Atletas!$H:$M,2,FALSE))</f>
        <v/>
      </c>
      <c r="B67" s="47"/>
      <c r="C67" s="33" t="str">
        <f>IF($B67="","",VLOOKUP($B67,Atletas!$H:$M,3,FALSE))</f>
        <v/>
      </c>
      <c r="D67" s="84" t="str">
        <f t="shared" ca="1" si="0"/>
        <v/>
      </c>
      <c r="E67" s="67" t="str">
        <f>IF($B67="","",VLOOKUP($B67,Atletas!$H:$M,4,FALSE))</f>
        <v/>
      </c>
      <c r="F67" s="98"/>
      <c r="G67" s="98"/>
      <c r="H67" s="21" t="str">
        <f>IF(A67="","",IF(VLOOKUP($B67,Atletas!$H:$M,6,FALSE)&lt;&gt;$B$6,VLOOKUP($B67,Atletas!$H:$M,6,FALSE),""))</f>
        <v/>
      </c>
      <c r="I67" s="57" t="str">
        <f>IFERROR(HLOOKUP($I$8,Atletas!$O$3:$BU$333,59,0),"")</f>
        <v/>
      </c>
      <c r="J67" s="72" t="str">
        <f>IF(OR($I67="",$I67=0),"",VLOOKUP($I67,Atletas!$H:$M,5,FALSE))</f>
        <v/>
      </c>
      <c r="K67" s="58" t="str">
        <f>IF(OR($I67="",$I67=0),"",VLOOKUP($I67,Atletas!$H:$M,2,FALSE))</f>
        <v/>
      </c>
      <c r="L67" s="26"/>
      <c r="M67" s="26"/>
      <c r="O67"/>
    </row>
    <row r="68" spans="1:15" ht="20" customHeight="1">
      <c r="A68" s="68" t="str">
        <f>IF($B68="","",VLOOKUP($B68,Atletas!$H:$M,2,FALSE))</f>
        <v/>
      </c>
      <c r="B68" s="47"/>
      <c r="C68" s="33" t="str">
        <f>IF($B68="","",VLOOKUP($B68,Atletas!$H:$M,3,FALSE))</f>
        <v/>
      </c>
      <c r="D68" s="84" t="str">
        <f t="shared" ca="1" si="0"/>
        <v/>
      </c>
      <c r="E68" s="67" t="str">
        <f>IF($B68="","",VLOOKUP($B68,Atletas!$H:$M,4,FALSE))</f>
        <v/>
      </c>
      <c r="F68" s="98"/>
      <c r="G68" s="98"/>
      <c r="H68" s="21" t="str">
        <f>IF(A68="","",IF(VLOOKUP($B68,Atletas!$H:$M,6,FALSE)&lt;&gt;$B$6,VLOOKUP($B68,Atletas!$H:$M,6,FALSE),""))</f>
        <v/>
      </c>
      <c r="I68" s="57" t="str">
        <f>IFERROR(HLOOKUP($I$8,Atletas!$O$3:$BU$333,60,0),"")</f>
        <v/>
      </c>
      <c r="J68" s="72" t="str">
        <f>IF(OR($I68="",$I68=0),"",VLOOKUP($I68,Atletas!$H:$M,5,FALSE))</f>
        <v/>
      </c>
      <c r="K68" s="58" t="str">
        <f>IF(OR($I68="",$I68=0),"",VLOOKUP($I68,Atletas!$H:$M,2,FALSE))</f>
        <v/>
      </c>
      <c r="L68" s="26"/>
      <c r="M68" s="26"/>
      <c r="O68"/>
    </row>
    <row r="69" spans="1:15" ht="20" customHeight="1">
      <c r="A69" s="68" t="str">
        <f>IF($B69="","",VLOOKUP($B69,Atletas!$H:$M,2,FALSE))</f>
        <v/>
      </c>
      <c r="B69" s="47"/>
      <c r="C69" s="33" t="str">
        <f>IF($B69="","",VLOOKUP($B69,Atletas!$H:$M,3,FALSE))</f>
        <v/>
      </c>
      <c r="D69" s="84" t="str">
        <f t="shared" ca="1" si="0"/>
        <v/>
      </c>
      <c r="E69" s="67" t="str">
        <f>IF($B69="","",VLOOKUP($B69,Atletas!$H:$M,4,FALSE))</f>
        <v/>
      </c>
      <c r="F69" s="98"/>
      <c r="G69" s="98"/>
      <c r="H69" s="21" t="str">
        <f>IF(A69="","",IF(VLOOKUP($B69,Atletas!$H:$M,6,FALSE)&lt;&gt;$B$6,VLOOKUP($B69,Atletas!$H:$M,6,FALSE),""))</f>
        <v/>
      </c>
      <c r="I69" s="57" t="str">
        <f>IFERROR(HLOOKUP($I$8,Atletas!$O$3:$BU$333,61,0),"")</f>
        <v/>
      </c>
      <c r="J69" s="72" t="str">
        <f>IF(OR($I69="",$I69=0),"",VLOOKUP($I69,Atletas!$H:$M,5,FALSE))</f>
        <v/>
      </c>
      <c r="K69" s="58" t="str">
        <f>IF(OR($I69="",$I69=0),"",VLOOKUP($I69,Atletas!$H:$M,2,FALSE))</f>
        <v/>
      </c>
      <c r="L69" s="26"/>
      <c r="M69" s="26"/>
      <c r="O69"/>
    </row>
    <row r="70" spans="1:15" ht="20" customHeight="1">
      <c r="A70" s="68" t="str">
        <f>IF($B70="","",VLOOKUP($B70,Atletas!$H:$M,2,FALSE))</f>
        <v/>
      </c>
      <c r="B70" s="47"/>
      <c r="C70" s="33" t="str">
        <f>IF($B70="","",VLOOKUP($B70,Atletas!$H:$M,3,FALSE))</f>
        <v/>
      </c>
      <c r="D70" s="84" t="str">
        <f t="shared" ca="1" si="0"/>
        <v/>
      </c>
      <c r="E70" s="67" t="str">
        <f>IF($B70="","",VLOOKUP($B70,Atletas!$H:$M,4,FALSE))</f>
        <v/>
      </c>
      <c r="F70" s="98"/>
      <c r="G70" s="98"/>
      <c r="H70" s="21" t="str">
        <f>IF(A70="","",IF(VLOOKUP($B70,Atletas!$H:$M,6,FALSE)&lt;&gt;$B$6,VLOOKUP($B70,Atletas!$H:$M,6,FALSE),""))</f>
        <v/>
      </c>
      <c r="I70" s="57" t="str">
        <f>IFERROR(HLOOKUP($I$8,Atletas!$O$3:$BU$333,62,0),"")</f>
        <v/>
      </c>
      <c r="J70" s="72" t="str">
        <f>IF(OR($I70="",$I70=0),"",VLOOKUP($I70,Atletas!$H:$M,5,FALSE))</f>
        <v/>
      </c>
      <c r="K70" s="58" t="str">
        <f>IF(OR($I70="",$I70=0),"",VLOOKUP($I70,Atletas!$H:$M,2,FALSE))</f>
        <v/>
      </c>
      <c r="L70" s="26"/>
      <c r="M70" s="26"/>
      <c r="O70"/>
    </row>
    <row r="71" spans="1:15" ht="20" customHeight="1">
      <c r="A71" s="99" t="str">
        <f>IF($B71="","",VLOOKUP($B71,Atletas!$H:$M,2,FALSE))</f>
        <v/>
      </c>
      <c r="B71" s="100"/>
      <c r="C71" s="101" t="str">
        <f>IF($B71="","",VLOOKUP($B71,Atletas!$H:$M,3,FALSE))</f>
        <v/>
      </c>
      <c r="D71" s="102" t="str">
        <f t="shared" ca="1" si="0"/>
        <v/>
      </c>
      <c r="E71" s="103" t="str">
        <f>IF($B71="","",VLOOKUP($B71,Atletas!$H:$M,4,FALSE))</f>
        <v/>
      </c>
      <c r="F71" s="104"/>
      <c r="G71" s="104"/>
      <c r="H71" s="21" t="str">
        <f>IF(A71="","",IF(VLOOKUP($B71,Atletas!$H:$M,6,FALSE)&lt;&gt;$B$6,VLOOKUP($B71,Atletas!$H:$M,6,FALSE),""))</f>
        <v/>
      </c>
      <c r="I71" s="57" t="str">
        <f>IFERROR(HLOOKUP($I$8,Atletas!$O$3:$BU$333,63,0),"")</f>
        <v/>
      </c>
      <c r="J71" s="72" t="str">
        <f>IF(OR($I71="",$I71=0),"",VLOOKUP($I71,Atletas!$H:$M,5,FALSE))</f>
        <v/>
      </c>
      <c r="K71" s="58" t="str">
        <f>IF(OR($I71="",$I71=0),"",VLOOKUP($I71,Atletas!$H:$M,2,FALSE))</f>
        <v/>
      </c>
      <c r="L71" s="26"/>
      <c r="M71" s="26"/>
      <c r="O71"/>
    </row>
    <row r="72" spans="1:15" ht="20" customHeight="1">
      <c r="A72" s="26"/>
      <c r="B72" s="26"/>
      <c r="C72" s="26"/>
      <c r="D72" s="26"/>
      <c r="E72" s="26"/>
      <c r="F72" s="26"/>
      <c r="G72" s="26"/>
      <c r="H72" s="26"/>
      <c r="I72" s="57" t="str">
        <f>IFERROR(HLOOKUP($I$8,Atletas!$O$3:$BU$333,64,0),"")</f>
        <v/>
      </c>
      <c r="J72" s="72" t="str">
        <f>IF(OR($I72="",$I72=0),"",VLOOKUP($I72,Atletas!$H:$M,5,FALSE))</f>
        <v/>
      </c>
      <c r="K72" s="58" t="str">
        <f>IF(OR($I72="",$I72=0),"",VLOOKUP($I72,Atletas!$H:$M,2,FALSE))</f>
        <v/>
      </c>
      <c r="L72" s="26"/>
      <c r="M72" s="26"/>
      <c r="O72"/>
    </row>
    <row r="73" spans="1:15" ht="20" customHeight="1">
      <c r="A73" s="26"/>
      <c r="B73" s="26"/>
      <c r="C73" s="26"/>
      <c r="D73" s="26"/>
      <c r="E73" s="26"/>
      <c r="F73" s="26"/>
      <c r="G73" s="26"/>
      <c r="H73" s="26"/>
      <c r="I73" s="57" t="str">
        <f>IFERROR(HLOOKUP($I$8,Atletas!$O$3:$BU$333,65,0),"")</f>
        <v/>
      </c>
      <c r="J73" s="72" t="str">
        <f>IF(OR($I73="",$I73=0),"",VLOOKUP($I73,Atletas!$H:$M,5,FALSE))</f>
        <v/>
      </c>
      <c r="K73" s="58" t="str">
        <f>IF(OR($I73="",$I73=0),"",VLOOKUP($I73,Atletas!$H:$M,2,FALSE))</f>
        <v/>
      </c>
      <c r="L73" s="26"/>
      <c r="M73" s="26"/>
      <c r="O73"/>
    </row>
    <row r="74" spans="1:15" ht="20" customHeight="1">
      <c r="A74" s="26"/>
      <c r="B74" s="26"/>
      <c r="C74" s="26"/>
      <c r="D74" s="26"/>
      <c r="E74" s="26"/>
      <c r="F74" s="26"/>
      <c r="G74" s="26"/>
      <c r="H74" s="26"/>
      <c r="I74" s="57" t="str">
        <f>IFERROR(HLOOKUP($I$8,Atletas!$O$3:$BU$333,66,0),"")</f>
        <v/>
      </c>
      <c r="J74" s="72" t="str">
        <f>IF(OR($I74="",$I74=0),"",VLOOKUP($I74,Atletas!$H:$M,5,FALSE))</f>
        <v/>
      </c>
      <c r="K74" s="58" t="str">
        <f>IF(OR($I74="",$I74=0),"",VLOOKUP($I74,Atletas!$H:$M,2,FALSE))</f>
        <v/>
      </c>
      <c r="L74" s="26"/>
      <c r="M74" s="26"/>
      <c r="O74"/>
    </row>
    <row r="75" spans="1:15" ht="20" customHeight="1">
      <c r="A75" s="26"/>
      <c r="B75" s="26"/>
      <c r="C75" s="26"/>
      <c r="D75" s="26"/>
      <c r="E75" s="26"/>
      <c r="F75" s="26"/>
      <c r="G75" s="26"/>
      <c r="H75" s="26"/>
      <c r="I75" s="57" t="str">
        <f>IFERROR(HLOOKUP($I$8,Atletas!$O$3:$BU$333,67,0),"")</f>
        <v/>
      </c>
      <c r="J75" s="72" t="str">
        <f>IF(OR($I75="",$I75=0),"",VLOOKUP($I75,Atletas!$H:$M,5,FALSE))</f>
        <v/>
      </c>
      <c r="K75" s="58" t="str">
        <f>IF(OR($I75="",$I75=0),"",VLOOKUP($I75,Atletas!$H:$M,2,FALSE))</f>
        <v/>
      </c>
      <c r="L75" s="26"/>
      <c r="M75" s="26"/>
      <c r="O75"/>
    </row>
    <row r="76" spans="1:15" ht="20" customHeight="1">
      <c r="A76" s="26"/>
      <c r="B76" s="26"/>
      <c r="C76" s="26"/>
      <c r="D76" s="26"/>
      <c r="E76" s="26"/>
      <c r="F76" s="26"/>
      <c r="G76" s="26"/>
      <c r="H76" s="26"/>
      <c r="I76" s="57" t="str">
        <f>IFERROR(HLOOKUP($I$8,Atletas!$O$3:$BU$333,68,0),"")</f>
        <v/>
      </c>
      <c r="J76" s="72" t="str">
        <f>IF(OR($I76="",$I76=0),"",VLOOKUP($I76,Atletas!$H:$M,5,FALSE))</f>
        <v/>
      </c>
      <c r="K76" s="58" t="str">
        <f>IF(OR($I76="",$I76=0),"",VLOOKUP($I76,Atletas!$H:$M,2,FALSE))</f>
        <v/>
      </c>
      <c r="L76" s="26"/>
      <c r="M76" s="26"/>
      <c r="O76"/>
    </row>
    <row r="77" spans="1:15" ht="20" customHeight="1">
      <c r="A77" s="26"/>
      <c r="B77" s="26"/>
      <c r="C77" s="26"/>
      <c r="D77" s="26"/>
      <c r="E77" s="26"/>
      <c r="F77" s="26"/>
      <c r="G77" s="26"/>
      <c r="H77" s="26"/>
      <c r="I77" s="57" t="str">
        <f>IFERROR(HLOOKUP($I$8,Atletas!$O$3:$BU$333,69,0),"")</f>
        <v/>
      </c>
      <c r="J77" s="72" t="str">
        <f>IF(OR($I77="",$I77=0),"",VLOOKUP($I77,Atletas!$H:$M,5,FALSE))</f>
        <v/>
      </c>
      <c r="K77" s="58" t="str">
        <f>IF(OR($I77="",$I77=0),"",VLOOKUP($I77,Atletas!$H:$M,2,FALSE))</f>
        <v/>
      </c>
      <c r="L77" s="26"/>
      <c r="M77" s="26"/>
      <c r="O77"/>
    </row>
    <row r="78" spans="1:15" ht="20" customHeight="1">
      <c r="A78" s="26"/>
      <c r="B78" s="26"/>
      <c r="C78" s="26"/>
      <c r="D78" s="26"/>
      <c r="E78" s="26"/>
      <c r="F78" s="26"/>
      <c r="G78" s="26"/>
      <c r="H78" s="26"/>
      <c r="I78" s="57" t="str">
        <f>IFERROR(HLOOKUP($I$8,Atletas!$O$3:$BU$333,70,0),"")</f>
        <v/>
      </c>
      <c r="J78" s="72" t="str">
        <f>IF(OR($I78="",$I78=0),"",VLOOKUP($I78,Atletas!$H:$M,5,FALSE))</f>
        <v/>
      </c>
      <c r="K78" s="58" t="str">
        <f>IF(OR($I78="",$I78=0),"",VLOOKUP($I78,Atletas!$H:$M,2,FALSE))</f>
        <v/>
      </c>
      <c r="L78" s="26"/>
      <c r="M78" s="26"/>
      <c r="O78"/>
    </row>
    <row r="79" spans="1:15" ht="20" customHeight="1">
      <c r="A79" s="26"/>
      <c r="B79" s="26"/>
      <c r="C79" s="26"/>
      <c r="D79" s="26"/>
      <c r="E79" s="26"/>
      <c r="F79" s="26"/>
      <c r="G79" s="26"/>
      <c r="H79" s="26"/>
      <c r="I79" s="57" t="str">
        <f>IFERROR(HLOOKUP($I$8,Atletas!$O$3:$BU$333,71,0),"")</f>
        <v/>
      </c>
      <c r="J79" s="72" t="str">
        <f>IF(OR($I79="",$I79=0),"",VLOOKUP($I79,Atletas!$H:$M,5,FALSE))</f>
        <v/>
      </c>
      <c r="K79" s="58" t="str">
        <f>IF(OR($I79="",$I79=0),"",VLOOKUP($I79,Atletas!$H:$M,2,FALSE))</f>
        <v/>
      </c>
      <c r="L79" s="26"/>
      <c r="M79" s="26"/>
      <c r="O79"/>
    </row>
    <row r="80" spans="1:15" ht="20" customHeight="1">
      <c r="A80" s="26"/>
      <c r="B80" s="26"/>
      <c r="C80" s="26"/>
      <c r="D80" s="26"/>
      <c r="E80" s="26"/>
      <c r="F80" s="26"/>
      <c r="G80" s="26"/>
      <c r="H80" s="26"/>
      <c r="I80" s="57" t="str">
        <f>IFERROR(HLOOKUP($I$8,Atletas!$O$3:$BU$333,72,0),"")</f>
        <v/>
      </c>
      <c r="J80" s="72" t="str">
        <f>IF(OR($I80="",$I80=0),"",VLOOKUP($I80,Atletas!$H:$M,5,FALSE))</f>
        <v/>
      </c>
      <c r="K80" s="58" t="str">
        <f>IF(OR($I80="",$I80=0),"",VLOOKUP($I80,Atletas!$H:$M,2,FALSE))</f>
        <v/>
      </c>
      <c r="L80" s="26"/>
      <c r="M80" s="26"/>
      <c r="O80"/>
    </row>
    <row r="81" spans="1:15" ht="20" customHeight="1">
      <c r="A81" s="26"/>
      <c r="B81" s="26"/>
      <c r="C81" s="26"/>
      <c r="D81" s="26"/>
      <c r="E81" s="26"/>
      <c r="F81" s="26"/>
      <c r="G81" s="26"/>
      <c r="H81" s="26"/>
      <c r="I81" s="57" t="str">
        <f>IFERROR(HLOOKUP($I$8,Atletas!$O$3:$BU$333,73,0),"")</f>
        <v/>
      </c>
      <c r="J81" s="72" t="str">
        <f>IF(OR($I81="",$I81=0),"",VLOOKUP($I81,Atletas!$H:$M,5,FALSE))</f>
        <v/>
      </c>
      <c r="K81" s="58" t="str">
        <f>IF(OR($I81="",$I81=0),"",VLOOKUP($I81,Atletas!$H:$M,2,FALSE))</f>
        <v/>
      </c>
      <c r="L81" s="26"/>
      <c r="M81" s="26"/>
      <c r="O81"/>
    </row>
    <row r="82" spans="1:15" ht="20" customHeight="1">
      <c r="A82" s="26"/>
      <c r="B82" s="26"/>
      <c r="C82" s="26"/>
      <c r="D82" s="26"/>
      <c r="E82" s="26"/>
      <c r="F82" s="26"/>
      <c r="G82" s="26"/>
      <c r="H82" s="26"/>
      <c r="I82" s="57" t="str">
        <f>IFERROR(HLOOKUP($I$8,Atletas!$O$3:$BU$333,74,0),"")</f>
        <v/>
      </c>
      <c r="J82" s="72" t="str">
        <f>IF(OR($I82="",$I82=0),"",VLOOKUP($I82,Atletas!$H:$M,5,FALSE))</f>
        <v/>
      </c>
      <c r="K82" s="58" t="str">
        <f>IF(OR($I82="",$I82=0),"",VLOOKUP($I82,Atletas!$H:$M,2,FALSE))</f>
        <v/>
      </c>
      <c r="L82" s="26"/>
      <c r="M82" s="26"/>
      <c r="O82"/>
    </row>
    <row r="83" spans="1:15" ht="20" customHeight="1">
      <c r="A83" s="26"/>
      <c r="B83" s="26"/>
      <c r="C83" s="26"/>
      <c r="D83" s="26"/>
      <c r="E83" s="26"/>
      <c r="F83" s="26"/>
      <c r="G83" s="26"/>
      <c r="H83" s="26"/>
      <c r="I83" s="57" t="str">
        <f>IFERROR(HLOOKUP($I$8,Atletas!$O$3:$BU$333,75,0),"")</f>
        <v/>
      </c>
      <c r="J83" s="72" t="str">
        <f>IF(OR($I83="",$I83=0),"",VLOOKUP($I83,Atletas!$H:$M,5,FALSE))</f>
        <v/>
      </c>
      <c r="K83" s="58" t="str">
        <f>IF(OR($I83="",$I83=0),"",VLOOKUP($I83,Atletas!$H:$M,2,FALSE))</f>
        <v/>
      </c>
      <c r="L83" s="26"/>
      <c r="M83" s="26"/>
      <c r="O83"/>
    </row>
    <row r="84" spans="1:15" ht="20" customHeight="1">
      <c r="A84" s="26"/>
      <c r="B84" s="26"/>
      <c r="C84" s="26"/>
      <c r="D84" s="26"/>
      <c r="E84" s="26"/>
      <c r="F84" s="26"/>
      <c r="G84" s="26"/>
      <c r="H84" s="26"/>
      <c r="I84" s="57" t="str">
        <f>IFERROR(HLOOKUP($I$8,Atletas!$O$3:$BU$333,76,0),"")</f>
        <v/>
      </c>
      <c r="J84" s="72" t="str">
        <f>IF(OR($I84="",$I84=0),"",VLOOKUP($I84,Atletas!$H:$M,5,FALSE))</f>
        <v/>
      </c>
      <c r="K84" s="58" t="str">
        <f>IF(OR($I84="",$I84=0),"",VLOOKUP($I84,Atletas!$H:$M,2,FALSE))</f>
        <v/>
      </c>
      <c r="L84" s="26"/>
      <c r="M84" s="26"/>
      <c r="O84"/>
    </row>
    <row r="85" spans="1:15" ht="20" customHeight="1">
      <c r="A85" s="26"/>
      <c r="B85" s="26"/>
      <c r="C85" s="26"/>
      <c r="D85" s="26"/>
      <c r="E85" s="26"/>
      <c r="F85" s="26"/>
      <c r="G85" s="26"/>
      <c r="H85" s="26"/>
      <c r="I85" s="57" t="str">
        <f>IFERROR(HLOOKUP($I$8,Atletas!$O$3:$BU$333,77,0),"")</f>
        <v/>
      </c>
      <c r="J85" s="72" t="str">
        <f>IF(OR($I85="",$I85=0),"",VLOOKUP($I85,Atletas!$H:$M,5,FALSE))</f>
        <v/>
      </c>
      <c r="K85" s="58" t="str">
        <f>IF(OR($I85="",$I85=0),"",VLOOKUP($I85,Atletas!$H:$M,2,FALSE))</f>
        <v/>
      </c>
      <c r="L85" s="26"/>
      <c r="M85" s="26"/>
      <c r="O85"/>
    </row>
    <row r="86" spans="1:15" ht="20" customHeight="1">
      <c r="A86" s="26"/>
      <c r="B86" s="26"/>
      <c r="C86" s="26"/>
      <c r="D86" s="26"/>
      <c r="E86" s="26"/>
      <c r="F86" s="26"/>
      <c r="G86" s="26"/>
      <c r="H86" s="26"/>
      <c r="I86" s="57" t="str">
        <f>IFERROR(HLOOKUP($I$8,Atletas!$O$3:$BU$333,78,0),"")</f>
        <v/>
      </c>
      <c r="J86" s="72" t="str">
        <f>IF(OR($I86="",$I86=0),"",VLOOKUP($I86,Atletas!$H:$M,5,FALSE))</f>
        <v/>
      </c>
      <c r="K86" s="58" t="str">
        <f>IF(OR($I86="",$I86=0),"",VLOOKUP($I86,Atletas!$H:$M,2,FALSE))</f>
        <v/>
      </c>
      <c r="L86" s="26"/>
      <c r="M86" s="26"/>
      <c r="O86"/>
    </row>
    <row r="87" spans="1:15" ht="20" customHeight="1">
      <c r="A87" s="26"/>
      <c r="B87" s="26"/>
      <c r="C87" s="26"/>
      <c r="D87" s="26"/>
      <c r="E87" s="26"/>
      <c r="F87" s="26"/>
      <c r="G87" s="26"/>
      <c r="H87" s="26"/>
      <c r="I87" s="57" t="str">
        <f>IFERROR(HLOOKUP($I$8,Atletas!$O$3:$BU$333,79,0),"")</f>
        <v/>
      </c>
      <c r="J87" s="72" t="str">
        <f>IF(OR($I87="",$I87=0),"",VLOOKUP($I87,Atletas!$H:$M,5,FALSE))</f>
        <v/>
      </c>
      <c r="K87" s="58" t="str">
        <f>IF(OR($I87="",$I87=0),"",VLOOKUP($I87,Atletas!$H:$M,2,FALSE))</f>
        <v/>
      </c>
      <c r="L87" s="26"/>
      <c r="M87" s="26"/>
      <c r="O87"/>
    </row>
    <row r="88" spans="1:15" ht="20" customHeight="1">
      <c r="A88" s="26"/>
      <c r="B88" s="26"/>
      <c r="C88" s="26"/>
      <c r="D88" s="26"/>
      <c r="E88" s="26"/>
      <c r="F88" s="26"/>
      <c r="G88" s="26"/>
      <c r="H88" s="26"/>
      <c r="I88" s="57" t="str">
        <f>IFERROR(HLOOKUP($I$8,Atletas!$O$3:$BU$333,80,0),"")</f>
        <v/>
      </c>
      <c r="J88" s="72" t="str">
        <f>IF(OR($I88="",$I88=0),"",VLOOKUP($I88,Atletas!$H:$M,5,FALSE))</f>
        <v/>
      </c>
      <c r="K88" s="58" t="str">
        <f>IF(OR($I88="",$I88=0),"",VLOOKUP($I88,Atletas!$H:$M,2,FALSE))</f>
        <v/>
      </c>
      <c r="L88" s="26"/>
      <c r="M88" s="26"/>
      <c r="O88"/>
    </row>
    <row r="89" spans="1:15" ht="20" customHeight="1">
      <c r="A89" s="26"/>
      <c r="B89" s="26"/>
      <c r="C89" s="26"/>
      <c r="D89" s="26"/>
      <c r="E89" s="26"/>
      <c r="F89" s="26"/>
      <c r="G89" s="26"/>
      <c r="H89" s="26"/>
      <c r="I89" s="57" t="str">
        <f>IFERROR(HLOOKUP($I$8,Atletas!$O$3:$BU$333,81,0),"")</f>
        <v/>
      </c>
      <c r="J89" s="72" t="str">
        <f>IF(OR($I89="",$I89=0),"",VLOOKUP($I89,Atletas!$H:$M,5,FALSE))</f>
        <v/>
      </c>
      <c r="K89" s="58" t="str">
        <f>IF(OR($I89="",$I89=0),"",VLOOKUP($I89,Atletas!$H:$M,2,FALSE))</f>
        <v/>
      </c>
      <c r="L89" s="26"/>
      <c r="M89" s="26"/>
      <c r="O89"/>
    </row>
    <row r="90" spans="1:15" ht="20" customHeight="1">
      <c r="A90" s="26"/>
      <c r="B90" s="26"/>
      <c r="C90" s="26"/>
      <c r="D90" s="26"/>
      <c r="E90" s="26"/>
      <c r="F90" s="26"/>
      <c r="G90" s="26"/>
      <c r="H90" s="26"/>
      <c r="I90" s="57" t="str">
        <f>IFERROR(HLOOKUP($I$8,Atletas!$O$3:$BU$333,82,0),"")</f>
        <v/>
      </c>
      <c r="J90" s="72" t="str">
        <f>IF(OR($I90="",$I90=0),"",VLOOKUP($I90,Atletas!$H:$M,5,FALSE))</f>
        <v/>
      </c>
      <c r="K90" s="58" t="str">
        <f>IF(OR($I90="",$I90=0),"",VLOOKUP($I90,Atletas!$H:$M,2,FALSE))</f>
        <v/>
      </c>
      <c r="L90" s="26"/>
      <c r="M90" s="26"/>
      <c r="O90"/>
    </row>
    <row r="91" spans="1:15" ht="20" customHeight="1">
      <c r="A91" s="26"/>
      <c r="B91" s="26"/>
      <c r="C91" s="26"/>
      <c r="D91" s="26"/>
      <c r="E91" s="26"/>
      <c r="F91" s="26"/>
      <c r="G91" s="26"/>
      <c r="H91" s="26"/>
      <c r="I91" s="57" t="str">
        <f>IFERROR(HLOOKUP($I$8,Atletas!$O$3:$BU$333,83,0),"")</f>
        <v/>
      </c>
      <c r="J91" s="72" t="str">
        <f>IF(OR($I91="",$I91=0),"",VLOOKUP($I91,Atletas!$H:$M,5,FALSE))</f>
        <v/>
      </c>
      <c r="K91" s="58" t="str">
        <f>IF(OR($I91="",$I91=0),"",VLOOKUP($I91,Atletas!$H:$M,2,FALSE))</f>
        <v/>
      </c>
      <c r="L91" s="26"/>
      <c r="M91" s="26"/>
      <c r="O91"/>
    </row>
    <row r="92" spans="1:15" ht="20" customHeight="1">
      <c r="A92" s="26"/>
      <c r="B92" s="26"/>
      <c r="C92" s="26"/>
      <c r="D92" s="26"/>
      <c r="E92" s="26"/>
      <c r="F92" s="26"/>
      <c r="G92" s="26"/>
      <c r="H92" s="26"/>
      <c r="I92" s="57" t="str">
        <f>IFERROR(HLOOKUP($I$8,Atletas!$O$3:$BU$333,84,0),"")</f>
        <v/>
      </c>
      <c r="J92" s="72" t="str">
        <f>IF(OR($I92="",$I92=0),"",VLOOKUP($I92,Atletas!$H:$M,5,FALSE))</f>
        <v/>
      </c>
      <c r="K92" s="58" t="str">
        <f>IF(OR($I92="",$I92=0),"",VLOOKUP($I92,Atletas!$H:$M,2,FALSE))</f>
        <v/>
      </c>
      <c r="L92" s="26"/>
      <c r="M92" s="26"/>
      <c r="O92"/>
    </row>
    <row r="93" spans="1:15" ht="20" customHeight="1">
      <c r="A93" s="26"/>
      <c r="B93" s="26"/>
      <c r="C93" s="26"/>
      <c r="D93" s="26"/>
      <c r="E93" s="26"/>
      <c r="F93" s="26"/>
      <c r="G93" s="26"/>
      <c r="H93" s="26"/>
      <c r="I93" s="57" t="str">
        <f>IFERROR(HLOOKUP($I$8,Atletas!$O$3:$BU$333,85,0),"")</f>
        <v/>
      </c>
      <c r="J93" s="72" t="str">
        <f>IF(OR($I93="",$I93=0),"",VLOOKUP($I93,Atletas!$H:$M,5,FALSE))</f>
        <v/>
      </c>
      <c r="K93" s="58" t="str">
        <f>IF(OR($I93="",$I93=0),"",VLOOKUP($I93,Atletas!$H:$M,2,FALSE))</f>
        <v/>
      </c>
      <c r="L93" s="26"/>
      <c r="M93" s="26"/>
      <c r="O93"/>
    </row>
    <row r="94" spans="1:15" ht="20" customHeight="1">
      <c r="A94" s="26"/>
      <c r="B94" s="26"/>
      <c r="C94" s="26"/>
      <c r="D94" s="26"/>
      <c r="E94" s="26"/>
      <c r="F94" s="26"/>
      <c r="G94" s="26"/>
      <c r="H94" s="26"/>
      <c r="I94" s="57" t="str">
        <f>IFERROR(HLOOKUP($I$8,Atletas!$O$3:$BU$333,86,0),"")</f>
        <v/>
      </c>
      <c r="J94" s="72" t="str">
        <f>IF(OR($I94="",$I94=0),"",VLOOKUP($I94,Atletas!$H:$M,5,FALSE))</f>
        <v/>
      </c>
      <c r="K94" s="58" t="str">
        <f>IF(OR($I94="",$I94=0),"",VLOOKUP($I94,Atletas!$H:$M,2,FALSE))</f>
        <v/>
      </c>
      <c r="L94" s="26"/>
      <c r="M94" s="26"/>
      <c r="O94"/>
    </row>
    <row r="95" spans="1:15" ht="20" customHeight="1">
      <c r="A95" s="26"/>
      <c r="B95" s="26"/>
      <c r="C95" s="26"/>
      <c r="D95" s="26"/>
      <c r="E95" s="26"/>
      <c r="F95" s="26"/>
      <c r="G95" s="26"/>
      <c r="H95" s="26"/>
      <c r="I95" s="57" t="str">
        <f>IFERROR(HLOOKUP($I$8,Atletas!$O$3:$BU$333,87,0),"")</f>
        <v/>
      </c>
      <c r="J95" s="72" t="str">
        <f>IF(OR($I95="",$I95=0),"",VLOOKUP($I95,Atletas!$H:$M,5,FALSE))</f>
        <v/>
      </c>
      <c r="K95" s="58" t="str">
        <f>IF(OR($I95="",$I95=0),"",VLOOKUP($I95,Atletas!$H:$M,2,FALSE))</f>
        <v/>
      </c>
      <c r="L95" s="26"/>
      <c r="M95" s="26"/>
      <c r="O95"/>
    </row>
    <row r="96" spans="1:15" ht="20" customHeight="1">
      <c r="A96" s="26"/>
      <c r="B96" s="26"/>
      <c r="C96" s="26"/>
      <c r="D96" s="26"/>
      <c r="E96" s="26"/>
      <c r="F96" s="26"/>
      <c r="G96" s="26"/>
      <c r="H96" s="26"/>
      <c r="I96" s="57" t="str">
        <f>IFERROR(HLOOKUP($I$8,Atletas!$O$3:$BU$333,88,0),"")</f>
        <v/>
      </c>
      <c r="J96" s="72" t="str">
        <f>IF(OR($I96="",$I96=0),"",VLOOKUP($I96,Atletas!$H:$M,5,FALSE))</f>
        <v/>
      </c>
      <c r="K96" s="58" t="str">
        <f>IF(OR($I96="",$I96=0),"",VLOOKUP($I96,Atletas!$H:$M,2,FALSE))</f>
        <v/>
      </c>
      <c r="L96" s="26"/>
      <c r="M96" s="26"/>
      <c r="O96"/>
    </row>
    <row r="97" spans="1:15" ht="20" customHeight="1">
      <c r="A97" s="26"/>
      <c r="B97" s="26"/>
      <c r="C97" s="26"/>
      <c r="D97" s="26"/>
      <c r="E97" s="26"/>
      <c r="F97" s="26"/>
      <c r="G97" s="26"/>
      <c r="H97" s="26"/>
      <c r="I97" s="57" t="str">
        <f>IFERROR(HLOOKUP($I$8,Atletas!$O$3:$BU$333,89,0),"")</f>
        <v/>
      </c>
      <c r="J97" s="72" t="str">
        <f>IF(OR($I97="",$I97=0),"",VLOOKUP($I97,Atletas!$H:$M,5,FALSE))</f>
        <v/>
      </c>
      <c r="K97" s="58" t="str">
        <f>IF(OR($I97="",$I97=0),"",VLOOKUP($I97,Atletas!$H:$M,2,FALSE))</f>
        <v/>
      </c>
      <c r="L97" s="26"/>
      <c r="M97" s="26"/>
      <c r="O97"/>
    </row>
    <row r="98" spans="1:15" ht="20" customHeight="1">
      <c r="A98" s="26"/>
      <c r="B98" s="26"/>
      <c r="C98" s="26"/>
      <c r="D98" s="26"/>
      <c r="E98" s="26"/>
      <c r="F98" s="26"/>
      <c r="G98" s="26"/>
      <c r="H98" s="26"/>
      <c r="I98" s="57" t="str">
        <f>IFERROR(HLOOKUP($I$8,Atletas!$O$3:$BU$333,90,0),"")</f>
        <v/>
      </c>
      <c r="J98" s="72" t="str">
        <f>IF(OR($I98="",$I98=0),"",VLOOKUP($I98,Atletas!$H:$M,5,FALSE))</f>
        <v/>
      </c>
      <c r="K98" s="58" t="str">
        <f>IF(OR($I98="",$I98=0),"",VLOOKUP($I98,Atletas!$H:$M,2,FALSE))</f>
        <v/>
      </c>
      <c r="L98" s="26"/>
      <c r="M98" s="26"/>
      <c r="O98"/>
    </row>
    <row r="99" spans="1:15" ht="20" customHeight="1">
      <c r="A99" s="26"/>
      <c r="B99" s="26"/>
      <c r="C99" s="26"/>
      <c r="D99" s="26"/>
      <c r="E99" s="26"/>
      <c r="F99" s="26"/>
      <c r="G99" s="26"/>
      <c r="H99" s="26"/>
      <c r="I99" s="57" t="str">
        <f>IFERROR(HLOOKUP($I$8,Atletas!$O$3:$BU$333,91,0),"")</f>
        <v/>
      </c>
      <c r="J99" s="72" t="str">
        <f>IF(OR($I99="",$I99=0),"",VLOOKUP($I99,Atletas!$H:$M,5,FALSE))</f>
        <v/>
      </c>
      <c r="K99" s="58" t="str">
        <f>IF(OR($I99="",$I99=0),"",VLOOKUP($I99,Atletas!$H:$M,2,FALSE))</f>
        <v/>
      </c>
      <c r="L99" s="26"/>
      <c r="M99" s="26"/>
      <c r="O99"/>
    </row>
    <row r="100" spans="1:15" ht="20" customHeight="1">
      <c r="A100" s="26"/>
      <c r="B100" s="26"/>
      <c r="C100" s="26"/>
      <c r="D100" s="26"/>
      <c r="E100" s="26"/>
      <c r="F100" s="26"/>
      <c r="G100" s="26"/>
      <c r="H100" s="26"/>
      <c r="I100" s="57" t="str">
        <f>IFERROR(HLOOKUP($I$8,Atletas!$O$3:$BU$333,92,0),"")</f>
        <v/>
      </c>
      <c r="J100" s="72" t="str">
        <f>IF(OR($I100="",$I100=0),"",VLOOKUP($I100,Atletas!$H:$M,5,FALSE))</f>
        <v/>
      </c>
      <c r="K100" s="58" t="str">
        <f>IF(OR($I100="",$I100=0),"",VLOOKUP($I100,Atletas!$H:$M,2,FALSE))</f>
        <v/>
      </c>
      <c r="L100" s="26"/>
      <c r="M100" s="26"/>
      <c r="O100"/>
    </row>
    <row r="101" spans="1:15" ht="20" customHeight="1">
      <c r="A101" s="26"/>
      <c r="B101" s="26"/>
      <c r="C101" s="26"/>
      <c r="D101" s="26"/>
      <c r="E101" s="26"/>
      <c r="F101" s="26"/>
      <c r="G101" s="26"/>
      <c r="H101" s="26"/>
      <c r="I101" s="57" t="str">
        <f>IFERROR(HLOOKUP($I$8,Atletas!$O$3:$BU$333,93,0),"")</f>
        <v/>
      </c>
      <c r="J101" s="72" t="str">
        <f>IF(OR($I101="",$I101=0),"",VLOOKUP($I101,Atletas!$H:$M,5,FALSE))</f>
        <v/>
      </c>
      <c r="K101" s="58" t="str">
        <f>IF(OR($I101="",$I101=0),"",VLOOKUP($I101,Atletas!$H:$M,2,FALSE))</f>
        <v/>
      </c>
      <c r="L101" s="26"/>
      <c r="M101" s="26"/>
      <c r="O101"/>
    </row>
    <row r="102" spans="1:15" ht="20" customHeight="1">
      <c r="A102" s="26"/>
      <c r="B102" s="26"/>
      <c r="C102" s="26"/>
      <c r="D102" s="26"/>
      <c r="E102" s="26"/>
      <c r="F102" s="26"/>
      <c r="G102" s="26"/>
      <c r="H102" s="26"/>
      <c r="I102" s="57" t="str">
        <f>IFERROR(HLOOKUP($I$8,Atletas!$O$3:$BU$333,94,0),"")</f>
        <v/>
      </c>
      <c r="J102" s="72" t="str">
        <f>IF(OR($I102="",$I102=0),"",VLOOKUP($I102,Atletas!$H:$M,5,FALSE))</f>
        <v/>
      </c>
      <c r="K102" s="58" t="str">
        <f>IF(OR($I102="",$I102=0),"",VLOOKUP($I102,Atletas!$H:$M,2,FALSE))</f>
        <v/>
      </c>
      <c r="L102" s="26"/>
      <c r="M102" s="26"/>
      <c r="O102"/>
    </row>
    <row r="103" spans="1:15" ht="20" customHeight="1">
      <c r="A103" s="26"/>
      <c r="B103" s="26"/>
      <c r="C103" s="26"/>
      <c r="D103" s="26"/>
      <c r="E103" s="26"/>
      <c r="F103" s="26"/>
      <c r="G103" s="26"/>
      <c r="H103" s="26"/>
      <c r="I103" s="57" t="str">
        <f>IFERROR(HLOOKUP($I$8,Atletas!$O$3:$BU$333,95,0),"")</f>
        <v/>
      </c>
      <c r="J103" s="72" t="str">
        <f>IF(OR($I103="",$I103=0),"",VLOOKUP($I103,Atletas!$H:$M,5,FALSE))</f>
        <v/>
      </c>
      <c r="K103" s="58" t="str">
        <f>IF(OR($I103="",$I103=0),"",VLOOKUP($I103,Atletas!$H:$M,2,FALSE))</f>
        <v/>
      </c>
      <c r="L103" s="26"/>
      <c r="M103" s="26"/>
      <c r="O103"/>
    </row>
    <row r="104" spans="1:15" ht="20" customHeight="1">
      <c r="A104" s="26"/>
      <c r="B104" s="26"/>
      <c r="C104" s="26"/>
      <c r="D104" s="26"/>
      <c r="E104" s="26"/>
      <c r="F104" s="26"/>
      <c r="G104" s="26"/>
      <c r="H104" s="26"/>
      <c r="I104" s="57" t="str">
        <f>IFERROR(HLOOKUP($I$8,Atletas!$O$3:$BU$333,96,0),"")</f>
        <v/>
      </c>
      <c r="J104" s="72" t="str">
        <f>IF(OR($I104="",$I104=0),"",VLOOKUP($I104,Atletas!$H:$M,5,FALSE))</f>
        <v/>
      </c>
      <c r="K104" s="58" t="str">
        <f>IF(OR($I104="",$I104=0),"",VLOOKUP($I104,Atletas!$H:$M,2,FALSE))</f>
        <v/>
      </c>
      <c r="L104" s="26"/>
      <c r="M104" s="26"/>
      <c r="O104"/>
    </row>
    <row r="105" spans="1:15" ht="20" customHeight="1">
      <c r="A105" s="26"/>
      <c r="B105" s="26"/>
      <c r="C105" s="26"/>
      <c r="D105" s="26"/>
      <c r="E105" s="26"/>
      <c r="F105" s="26"/>
      <c r="G105" s="26"/>
      <c r="H105" s="26"/>
      <c r="I105" s="57" t="str">
        <f>IFERROR(HLOOKUP($I$8,Atletas!$O$3:$BU$333,97,0),"")</f>
        <v/>
      </c>
      <c r="J105" s="72" t="str">
        <f>IF(OR($I105="",$I105=0),"",VLOOKUP($I105,Atletas!$H:$M,5,FALSE))</f>
        <v/>
      </c>
      <c r="K105" s="58" t="str">
        <f>IF(OR($I105="",$I105=0),"",VLOOKUP($I105,Atletas!$H:$M,2,FALSE))</f>
        <v/>
      </c>
      <c r="L105" s="26"/>
      <c r="M105" s="26"/>
      <c r="O105"/>
    </row>
    <row r="106" spans="1:15" ht="20" customHeight="1">
      <c r="A106" s="26"/>
      <c r="B106" s="26"/>
      <c r="C106" s="26"/>
      <c r="D106" s="26"/>
      <c r="E106" s="26"/>
      <c r="F106" s="26"/>
      <c r="G106" s="26"/>
      <c r="H106" s="26"/>
      <c r="I106" s="57" t="str">
        <f>IFERROR(HLOOKUP($I$8,Atletas!$O$3:$BU$333,98,0),"")</f>
        <v/>
      </c>
      <c r="J106" s="72" t="str">
        <f>IF(OR($I106="",$I106=0),"",VLOOKUP($I106,Atletas!$H:$M,5,FALSE))</f>
        <v/>
      </c>
      <c r="K106" s="58" t="str">
        <f>IF(OR($I106="",$I106=0),"",VLOOKUP($I106,Atletas!$H:$M,2,FALSE))</f>
        <v/>
      </c>
      <c r="L106" s="26"/>
      <c r="M106" s="26"/>
      <c r="O106"/>
    </row>
    <row r="107" spans="1:15" ht="20" customHeight="1">
      <c r="A107" s="26"/>
      <c r="B107" s="26"/>
      <c r="C107" s="26"/>
      <c r="D107" s="26"/>
      <c r="E107" s="26"/>
      <c r="F107" s="26"/>
      <c r="G107" s="26"/>
      <c r="H107" s="26"/>
      <c r="I107" s="57" t="str">
        <f>IFERROR(HLOOKUP($I$8,Atletas!$O$3:$BU$333,99,0),"")</f>
        <v/>
      </c>
      <c r="J107" s="72" t="str">
        <f>IF(OR($I107="",$I107=0),"",VLOOKUP($I107,Atletas!$H:$M,5,FALSE))</f>
        <v/>
      </c>
      <c r="K107" s="58" t="str">
        <f>IF(OR($I107="",$I107=0),"",VLOOKUP($I107,Atletas!$H:$M,2,FALSE))</f>
        <v/>
      </c>
      <c r="L107" s="26"/>
      <c r="M107" s="26"/>
      <c r="O107"/>
    </row>
    <row r="108" spans="1:15" ht="20" customHeight="1">
      <c r="A108" s="26"/>
      <c r="B108" s="26"/>
      <c r="C108" s="26"/>
      <c r="D108" s="26"/>
      <c r="E108" s="26"/>
      <c r="F108" s="26"/>
      <c r="G108" s="26"/>
      <c r="H108" s="26"/>
      <c r="I108" s="57" t="str">
        <f>IFERROR(HLOOKUP($I$8,Atletas!$O$3:$BU$333,100,0),"")</f>
        <v/>
      </c>
      <c r="J108" s="72" t="str">
        <f>IF(OR($I108="",$I108=0),"",VLOOKUP($I108,Atletas!$H:$M,5,FALSE))</f>
        <v/>
      </c>
      <c r="K108" s="58" t="str">
        <f>IF(OR($I108="",$I108=0),"",VLOOKUP($I108,Atletas!$H:$M,2,FALSE))</f>
        <v/>
      </c>
      <c r="L108" s="26"/>
      <c r="M108" s="26"/>
      <c r="O108"/>
    </row>
    <row r="109" spans="1:15" ht="20" customHeight="1">
      <c r="A109" s="26"/>
      <c r="B109" s="26"/>
      <c r="C109" s="26"/>
      <c r="D109" s="26"/>
      <c r="E109" s="26"/>
      <c r="F109" s="26"/>
      <c r="G109" s="26"/>
      <c r="H109" s="26"/>
      <c r="I109" s="57" t="str">
        <f>IFERROR(HLOOKUP($I$8,Atletas!$O$3:$BU$333,101,0),"")</f>
        <v/>
      </c>
      <c r="J109" s="72" t="str">
        <f>IF(OR($I109="",$I109=0),"",VLOOKUP($I109,Atletas!$H:$M,5,FALSE))</f>
        <v/>
      </c>
      <c r="K109" s="58" t="str">
        <f>IF(OR($I109="",$I109=0),"",VLOOKUP($I109,Atletas!$H:$M,2,FALSE))</f>
        <v/>
      </c>
      <c r="L109" s="26"/>
      <c r="M109" s="26"/>
      <c r="O109"/>
    </row>
    <row r="110" spans="1:15" ht="20" customHeight="1">
      <c r="A110" s="26"/>
      <c r="B110" s="26"/>
      <c r="C110" s="26"/>
      <c r="D110" s="26"/>
      <c r="E110" s="26"/>
      <c r="F110" s="26"/>
      <c r="G110" s="26"/>
      <c r="H110" s="26"/>
      <c r="I110" s="57" t="str">
        <f>IFERROR(HLOOKUP($I$8,Atletas!$O$3:$BU$333,102,0),"")</f>
        <v/>
      </c>
      <c r="J110" s="72" t="str">
        <f>IF(OR($I110="",$I110=0),"",VLOOKUP($I110,Atletas!$H:$M,5,FALSE))</f>
        <v/>
      </c>
      <c r="K110" s="58" t="str">
        <f>IF(OR($I110="",$I110=0),"",VLOOKUP($I110,Atletas!$H:$M,2,FALSE))</f>
        <v/>
      </c>
      <c r="L110" s="26"/>
      <c r="M110" s="26"/>
      <c r="O110"/>
    </row>
    <row r="111" spans="1:15" ht="20" customHeight="1">
      <c r="A111" s="26"/>
      <c r="B111" s="26"/>
      <c r="C111" s="26"/>
      <c r="D111" s="26"/>
      <c r="E111" s="26"/>
      <c r="F111" s="26"/>
      <c r="G111" s="26"/>
      <c r="H111" s="26"/>
      <c r="I111" s="57" t="str">
        <f>IFERROR(HLOOKUP($I$8,Atletas!$O$3:$BU$333,103,0),"")</f>
        <v/>
      </c>
      <c r="J111" s="72" t="str">
        <f>IF(OR($I111="",$I111=0),"",VLOOKUP($I111,Atletas!$H:$M,5,FALSE))</f>
        <v/>
      </c>
      <c r="K111" s="58" t="str">
        <f>IF(OR($I111="",$I111=0),"",VLOOKUP($I111,Atletas!$H:$M,2,FALSE))</f>
        <v/>
      </c>
      <c r="L111" s="26"/>
      <c r="M111" s="26"/>
      <c r="O111"/>
    </row>
    <row r="112" spans="1:15" ht="20" customHeight="1">
      <c r="A112" s="26"/>
      <c r="B112" s="26"/>
      <c r="C112" s="26"/>
      <c r="D112" s="26"/>
      <c r="E112" s="26"/>
      <c r="F112" s="26"/>
      <c r="G112" s="26"/>
      <c r="H112" s="26"/>
      <c r="I112" s="57" t="str">
        <f>IFERROR(HLOOKUP($I$8,Atletas!$O$3:$BU$333,104,0),"")</f>
        <v/>
      </c>
      <c r="J112" s="72" t="str">
        <f>IF(OR($I112="",$I112=0),"",VLOOKUP($I112,Atletas!$H:$M,5,FALSE))</f>
        <v/>
      </c>
      <c r="K112" s="58" t="str">
        <f>IF(OR($I112="",$I112=0),"",VLOOKUP($I112,Atletas!$H:$M,2,FALSE))</f>
        <v/>
      </c>
      <c r="L112" s="26"/>
      <c r="M112" s="26"/>
      <c r="O112"/>
    </row>
    <row r="113" spans="1:15" ht="20" customHeight="1">
      <c r="A113" s="26"/>
      <c r="B113" s="26"/>
      <c r="C113" s="26"/>
      <c r="D113" s="26"/>
      <c r="E113" s="26"/>
      <c r="F113" s="26"/>
      <c r="G113" s="26"/>
      <c r="H113" s="26"/>
      <c r="I113" s="57" t="str">
        <f>IFERROR(HLOOKUP($I$8,Atletas!$O$3:$BU$333,105,0),"")</f>
        <v/>
      </c>
      <c r="J113" s="72" t="str">
        <f>IF(OR($I113="",$I113=0),"",VLOOKUP($I113,Atletas!$H:$M,5,FALSE))</f>
        <v/>
      </c>
      <c r="K113" s="58" t="str">
        <f>IF(OR($I113="",$I113=0),"",VLOOKUP($I113,Atletas!$H:$M,2,FALSE))</f>
        <v/>
      </c>
      <c r="L113" s="26"/>
      <c r="M113" s="26"/>
      <c r="O113"/>
    </row>
    <row r="114" spans="1:15" ht="20" customHeight="1">
      <c r="A114" s="26"/>
      <c r="B114" s="26"/>
      <c r="C114" s="26"/>
      <c r="D114" s="26"/>
      <c r="E114" s="26"/>
      <c r="F114" s="26"/>
      <c r="G114" s="26"/>
      <c r="H114" s="26"/>
      <c r="I114" s="57" t="str">
        <f>IFERROR(HLOOKUP($I$8,Atletas!$O$3:$BU$333,106,0),"")</f>
        <v/>
      </c>
      <c r="J114" s="72" t="str">
        <f>IF(OR($I114="",$I114=0),"",VLOOKUP($I114,Atletas!$H:$M,5,FALSE))</f>
        <v/>
      </c>
      <c r="K114" s="58" t="str">
        <f>IF(OR($I114="",$I114=0),"",VLOOKUP($I114,Atletas!$H:$M,2,FALSE))</f>
        <v/>
      </c>
      <c r="L114" s="26"/>
      <c r="M114" s="26"/>
      <c r="O114"/>
    </row>
    <row r="115" spans="1:15" ht="20" customHeight="1">
      <c r="A115" s="26"/>
      <c r="B115" s="26"/>
      <c r="C115" s="26"/>
      <c r="D115" s="26"/>
      <c r="E115" s="26"/>
      <c r="F115" s="26"/>
      <c r="G115" s="26"/>
      <c r="H115" s="26"/>
      <c r="I115" s="57" t="str">
        <f>IFERROR(HLOOKUP($I$8,Atletas!$O$3:$BU$333,107,0),"")</f>
        <v/>
      </c>
      <c r="J115" s="72" t="str">
        <f>IF(OR($I115="",$I115=0),"",VLOOKUP($I115,Atletas!$H:$M,5,FALSE))</f>
        <v/>
      </c>
      <c r="K115" s="58" t="str">
        <f>IF(OR($I115="",$I115=0),"",VLOOKUP($I115,Atletas!$H:$M,2,FALSE))</f>
        <v/>
      </c>
      <c r="L115" s="26"/>
      <c r="M115" s="26"/>
      <c r="O115"/>
    </row>
    <row r="116" spans="1:15" ht="20" customHeight="1">
      <c r="A116" s="26"/>
      <c r="B116" s="26"/>
      <c r="C116" s="26"/>
      <c r="D116" s="26"/>
      <c r="E116" s="26"/>
      <c r="F116" s="26"/>
      <c r="G116" s="26"/>
      <c r="H116" s="26"/>
      <c r="I116" s="57" t="str">
        <f>IFERROR(HLOOKUP($I$8,Atletas!$O$3:$BU$333,108,0),"")</f>
        <v/>
      </c>
      <c r="J116" s="72" t="str">
        <f>IF(OR($I116="",$I116=0),"",VLOOKUP($I116,Atletas!$H:$M,5,FALSE))</f>
        <v/>
      </c>
      <c r="K116" s="58" t="str">
        <f>IF(OR($I116="",$I116=0),"",VLOOKUP($I116,Atletas!$H:$M,2,FALSE))</f>
        <v/>
      </c>
      <c r="L116" s="26"/>
      <c r="M116" s="26"/>
      <c r="O116"/>
    </row>
    <row r="117" spans="1:15" ht="20" customHeight="1">
      <c r="A117" s="26"/>
      <c r="B117" s="26"/>
      <c r="C117" s="26"/>
      <c r="D117" s="26"/>
      <c r="E117" s="26"/>
      <c r="F117" s="26"/>
      <c r="G117" s="26"/>
      <c r="H117" s="26"/>
      <c r="I117" s="57" t="str">
        <f>IFERROR(HLOOKUP($I$8,Atletas!$O$3:$BU$333,109,0),"")</f>
        <v/>
      </c>
      <c r="J117" s="72" t="str">
        <f>IF(OR($I117="",$I117=0),"",VLOOKUP($I117,Atletas!$H:$M,5,FALSE))</f>
        <v/>
      </c>
      <c r="K117" s="58" t="str">
        <f>IF(OR($I117="",$I117=0),"",VLOOKUP($I117,Atletas!$H:$M,2,FALSE))</f>
        <v/>
      </c>
      <c r="L117" s="26"/>
      <c r="M117" s="26"/>
      <c r="O117"/>
    </row>
    <row r="118" spans="1:15" ht="20" customHeight="1">
      <c r="A118" s="26"/>
      <c r="B118" s="26"/>
      <c r="C118" s="26"/>
      <c r="D118" s="26"/>
      <c r="E118" s="26"/>
      <c r="F118" s="26"/>
      <c r="G118" s="26"/>
      <c r="H118" s="26"/>
      <c r="I118" s="57" t="str">
        <f>IFERROR(HLOOKUP($I$8,Atletas!$O$3:$BU$333,110,0),"")</f>
        <v/>
      </c>
      <c r="J118" s="72" t="str">
        <f>IF(OR($I118="",$I118=0),"",VLOOKUP($I118,Atletas!$H:$M,5,FALSE))</f>
        <v/>
      </c>
      <c r="K118" s="58" t="str">
        <f>IF(OR($I118="",$I118=0),"",VLOOKUP($I118,Atletas!$H:$M,2,FALSE))</f>
        <v/>
      </c>
      <c r="L118" s="26"/>
      <c r="M118" s="26"/>
      <c r="O118"/>
    </row>
    <row r="119" spans="1:15" ht="20" customHeight="1">
      <c r="A119" s="26"/>
      <c r="B119" s="26"/>
      <c r="C119" s="26"/>
      <c r="D119" s="26"/>
      <c r="E119" s="26"/>
      <c r="F119" s="26"/>
      <c r="G119" s="26"/>
      <c r="H119" s="26"/>
      <c r="I119" s="57" t="str">
        <f>IFERROR(HLOOKUP($I$8,Atletas!$O$3:$BU$333,111,0),"")</f>
        <v/>
      </c>
      <c r="J119" s="72" t="str">
        <f>IF(OR($I119="",$I119=0),"",VLOOKUP($I119,Atletas!$H:$M,5,FALSE))</f>
        <v/>
      </c>
      <c r="K119" s="58" t="str">
        <f>IF(OR($I119="",$I119=0),"",VLOOKUP($I119,Atletas!$H:$M,2,FALSE))</f>
        <v/>
      </c>
      <c r="L119" s="26"/>
      <c r="M119" s="26"/>
      <c r="O119"/>
    </row>
    <row r="120" spans="1:15" ht="20" customHeight="1">
      <c r="A120" s="26"/>
      <c r="B120" s="26"/>
      <c r="C120" s="26"/>
      <c r="D120" s="26"/>
      <c r="E120" s="26"/>
      <c r="F120" s="26"/>
      <c r="G120" s="26"/>
      <c r="H120" s="26"/>
      <c r="I120" s="57" t="str">
        <f>IFERROR(HLOOKUP($I$8,Atletas!$O$3:$BU$333,112,0),"")</f>
        <v/>
      </c>
      <c r="J120" s="72" t="str">
        <f>IF(OR($I120="",$I120=0),"",VLOOKUP($I120,Atletas!$H:$M,5,FALSE))</f>
        <v/>
      </c>
      <c r="K120" s="58" t="str">
        <f>IF(OR($I120="",$I120=0),"",VLOOKUP($I120,Atletas!$H:$M,2,FALSE))</f>
        <v/>
      </c>
      <c r="L120" s="26"/>
      <c r="M120" s="26"/>
    </row>
    <row r="121" spans="1:15" ht="20" customHeight="1">
      <c r="A121" s="26"/>
      <c r="B121" s="26"/>
      <c r="C121" s="26"/>
      <c r="D121" s="26"/>
      <c r="E121" s="26"/>
      <c r="F121" s="26"/>
      <c r="G121" s="26"/>
      <c r="H121" s="26"/>
      <c r="I121" s="57" t="str">
        <f>IFERROR(HLOOKUP($I$8,Atletas!$O$3:$BU$333,113,0),"")</f>
        <v/>
      </c>
      <c r="J121" s="72" t="str">
        <f>IF(OR($I121="",$I121=0),"",VLOOKUP($I121,Atletas!$H:$M,5,FALSE))</f>
        <v/>
      </c>
      <c r="K121" s="58" t="str">
        <f>IF(OR($I121="",$I121=0),"",VLOOKUP($I121,Atletas!$H:$M,2,FALSE))</f>
        <v/>
      </c>
      <c r="L121" s="26"/>
      <c r="M121" s="26"/>
    </row>
    <row r="122" spans="1:15" ht="20" customHeight="1">
      <c r="A122" s="26"/>
      <c r="B122" s="26"/>
      <c r="C122" s="26"/>
      <c r="D122" s="26"/>
      <c r="E122" s="26"/>
      <c r="F122" s="26"/>
      <c r="G122" s="26"/>
      <c r="H122" s="26"/>
      <c r="I122" s="57" t="str">
        <f>IFERROR(HLOOKUP($I$8,Atletas!$O$3:$BU$333,114,0),"")</f>
        <v/>
      </c>
      <c r="J122" s="72" t="str">
        <f>IF(OR($I122="",$I122=0),"",VLOOKUP($I122,Atletas!$H:$M,5,FALSE))</f>
        <v/>
      </c>
      <c r="K122" s="58" t="str">
        <f>IF(OR($I122="",$I122=0),"",VLOOKUP($I122,Atletas!$H:$M,2,FALSE))</f>
        <v/>
      </c>
      <c r="L122" s="26"/>
      <c r="M122" s="26"/>
    </row>
    <row r="123" spans="1:15" ht="20" customHeight="1">
      <c r="A123" s="26"/>
      <c r="B123" s="26"/>
      <c r="C123" s="26"/>
      <c r="D123" s="26"/>
      <c r="E123" s="26"/>
      <c r="F123" s="26"/>
      <c r="G123" s="26"/>
      <c r="H123" s="26"/>
      <c r="I123" s="57" t="str">
        <f>IFERROR(HLOOKUP($I$8,Atletas!$O$3:$BU$333,115,0),"")</f>
        <v/>
      </c>
      <c r="J123" s="72" t="str">
        <f>IF(OR($I123="",$I123=0),"",VLOOKUP($I123,Atletas!$H:$M,5,FALSE))</f>
        <v/>
      </c>
      <c r="K123" s="58" t="str">
        <f>IF(OR($I123="",$I123=0),"",VLOOKUP($I123,Atletas!$H:$M,2,FALSE))</f>
        <v/>
      </c>
      <c r="L123" s="26"/>
      <c r="M123" s="26"/>
    </row>
    <row r="124" spans="1:15" ht="20" customHeight="1">
      <c r="A124" s="26"/>
      <c r="B124" s="26"/>
      <c r="C124" s="26"/>
      <c r="D124" s="26"/>
      <c r="E124" s="26"/>
      <c r="F124" s="26"/>
      <c r="G124" s="26"/>
      <c r="H124" s="26"/>
      <c r="I124" s="57" t="str">
        <f>IFERROR(HLOOKUP($I$8,Atletas!$O$3:$BU$333,116,0),"")</f>
        <v/>
      </c>
      <c r="J124" s="72" t="str">
        <f>IF(OR($I124="",$I124=0),"",VLOOKUP($I124,Atletas!$H:$M,5,FALSE))</f>
        <v/>
      </c>
      <c r="K124" s="58" t="str">
        <f>IF(OR($I124="",$I124=0),"",VLOOKUP($I124,Atletas!$H:$M,2,FALSE))</f>
        <v/>
      </c>
      <c r="L124" s="26"/>
      <c r="M124" s="26"/>
    </row>
    <row r="125" spans="1:15" ht="20" customHeight="1">
      <c r="A125" s="26"/>
      <c r="B125" s="26"/>
      <c r="C125" s="26"/>
      <c r="D125" s="26"/>
      <c r="E125" s="26"/>
      <c r="F125" s="26"/>
      <c r="G125" s="26"/>
      <c r="H125" s="26"/>
      <c r="I125" s="57" t="str">
        <f>IFERROR(HLOOKUP($I$8,Atletas!$O$3:$BU$333,117,0),"")</f>
        <v/>
      </c>
      <c r="J125" s="72" t="str">
        <f>IF(OR($I125="",$I125=0),"",VLOOKUP($I125,Atletas!$H:$M,5,FALSE))</f>
        <v/>
      </c>
      <c r="K125" s="58" t="str">
        <f>IF(OR($I125="",$I125=0),"",VLOOKUP($I125,Atletas!$H:$M,2,FALSE))</f>
        <v/>
      </c>
      <c r="L125" s="26"/>
      <c r="M125" s="26"/>
    </row>
    <row r="126" spans="1:15" ht="20" customHeight="1">
      <c r="A126" s="26"/>
      <c r="B126" s="26"/>
      <c r="C126" s="26"/>
      <c r="D126" s="26"/>
      <c r="E126" s="26"/>
      <c r="F126" s="26"/>
      <c r="G126" s="26"/>
      <c r="H126" s="26"/>
      <c r="I126" s="57" t="str">
        <f>IFERROR(HLOOKUP($I$8,Atletas!$O$3:$BU$333,118,0),"")</f>
        <v/>
      </c>
      <c r="J126" s="72" t="str">
        <f>IF(OR($I126="",$I126=0),"",VLOOKUP($I126,Atletas!$H:$M,5,FALSE))</f>
        <v/>
      </c>
      <c r="K126" s="58" t="str">
        <f>IF(OR($I126="",$I126=0),"",VLOOKUP($I126,Atletas!$H:$M,2,FALSE))</f>
        <v/>
      </c>
      <c r="L126" s="26"/>
      <c r="M126" s="26"/>
    </row>
    <row r="127" spans="1:15" ht="20" customHeight="1">
      <c r="A127" s="26"/>
      <c r="B127" s="26"/>
      <c r="C127" s="26"/>
      <c r="D127" s="26"/>
      <c r="E127" s="26"/>
      <c r="F127" s="26"/>
      <c r="G127" s="26"/>
      <c r="H127" s="26"/>
      <c r="I127" s="57" t="str">
        <f>IFERROR(HLOOKUP($I$8,Atletas!$O$3:$BU$333,119,0),"")</f>
        <v/>
      </c>
      <c r="J127" s="72" t="str">
        <f>IF(OR($I127="",$I127=0),"",VLOOKUP($I127,Atletas!$H:$M,5,FALSE))</f>
        <v/>
      </c>
      <c r="K127" s="58" t="str">
        <f>IF(OR($I127="",$I127=0),"",VLOOKUP($I127,Atletas!$H:$M,2,FALSE))</f>
        <v/>
      </c>
      <c r="L127" s="26"/>
      <c r="M127" s="26"/>
    </row>
    <row r="128" spans="1:15" ht="20" customHeight="1">
      <c r="A128" s="26"/>
      <c r="B128" s="26"/>
      <c r="C128" s="26"/>
      <c r="D128" s="26"/>
      <c r="E128" s="26"/>
      <c r="F128" s="26"/>
      <c r="G128" s="26"/>
      <c r="H128" s="26"/>
      <c r="I128" s="57" t="str">
        <f>IFERROR(HLOOKUP($I$8,Atletas!$O$3:$BU$333,120,0),"")</f>
        <v/>
      </c>
      <c r="J128" s="72" t="str">
        <f>IF(OR($I128="",$I128=0),"",VLOOKUP($I128,Atletas!$H:$M,5,FALSE))</f>
        <v/>
      </c>
      <c r="K128" s="58" t="str">
        <f>IF(OR($I128="",$I128=0),"",VLOOKUP($I128,Atletas!$H:$M,2,FALSE))</f>
        <v/>
      </c>
      <c r="L128" s="26"/>
      <c r="M128" s="26"/>
    </row>
    <row r="129" spans="1:13" ht="20" customHeight="1">
      <c r="A129" s="26"/>
      <c r="B129" s="26"/>
      <c r="C129" s="26"/>
      <c r="D129" s="26"/>
      <c r="E129" s="26"/>
      <c r="F129" s="26"/>
      <c r="G129" s="26"/>
      <c r="H129" s="26"/>
      <c r="I129" s="57" t="str">
        <f>IFERROR(HLOOKUP($I$8,Atletas!$O$3:$BU$333,121,0),"")</f>
        <v/>
      </c>
      <c r="J129" s="72" t="str">
        <f>IF(OR($I129="",$I129=0),"",VLOOKUP($I129,Atletas!$H:$M,5,FALSE))</f>
        <v/>
      </c>
      <c r="K129" s="58" t="str">
        <f>IF(OR($I129="",$I129=0),"",VLOOKUP($I129,Atletas!$H:$M,2,FALSE))</f>
        <v/>
      </c>
      <c r="L129" s="26"/>
      <c r="M129" s="26"/>
    </row>
    <row r="130" spans="1:13" ht="20" customHeight="1">
      <c r="A130" s="26"/>
      <c r="B130" s="26"/>
      <c r="C130" s="26"/>
      <c r="D130" s="26"/>
      <c r="E130" s="26"/>
      <c r="F130" s="26"/>
      <c r="G130" s="26"/>
      <c r="H130" s="26"/>
      <c r="I130" s="57" t="str">
        <f>IFERROR(HLOOKUP($I$8,Atletas!$O$3:$BU$333,122,0),"")</f>
        <v/>
      </c>
      <c r="J130" s="72" t="str">
        <f>IF(OR($I130="",$I130=0),"",VLOOKUP($I130,Atletas!$H:$M,5,FALSE))</f>
        <v/>
      </c>
      <c r="K130" s="58" t="str">
        <f>IF(OR($I130="",$I130=0),"",VLOOKUP($I130,Atletas!$H:$M,2,FALSE))</f>
        <v/>
      </c>
      <c r="L130" s="26"/>
      <c r="M130" s="26"/>
    </row>
    <row r="131" spans="1:13" ht="20" customHeight="1">
      <c r="A131" s="26"/>
      <c r="B131" s="26"/>
      <c r="C131" s="26"/>
      <c r="D131" s="26"/>
      <c r="E131" s="26"/>
      <c r="F131" s="26"/>
      <c r="G131" s="26"/>
      <c r="H131" s="26"/>
      <c r="I131" s="57" t="str">
        <f>IFERROR(HLOOKUP($I$8,Atletas!$O$3:$BU$333,123,0),"")</f>
        <v/>
      </c>
      <c r="J131" s="72" t="str">
        <f>IF(OR($I131="",$I131=0),"",VLOOKUP($I131,Atletas!$H:$M,5,FALSE))</f>
        <v/>
      </c>
      <c r="K131" s="58" t="str">
        <f>IF(OR($I131="",$I131=0),"",VLOOKUP($I131,Atletas!$H:$M,2,FALSE))</f>
        <v/>
      </c>
      <c r="L131" s="26"/>
      <c r="M131" s="26"/>
    </row>
    <row r="132" spans="1:13" ht="20" customHeight="1">
      <c r="A132" s="26"/>
      <c r="B132" s="26"/>
      <c r="C132" s="26"/>
      <c r="D132" s="26"/>
      <c r="E132" s="26"/>
      <c r="F132" s="26"/>
      <c r="G132" s="26"/>
      <c r="H132" s="26"/>
      <c r="I132" s="57" t="str">
        <f>IFERROR(HLOOKUP($I$8,Atletas!$O$3:$BU$333,124,0),"")</f>
        <v/>
      </c>
      <c r="J132" s="72" t="str">
        <f>IF(OR($I132="",$I132=0),"",VLOOKUP($I132,Atletas!$H:$M,5,FALSE))</f>
        <v/>
      </c>
      <c r="K132" s="58" t="str">
        <f>IF(OR($I132="",$I132=0),"",VLOOKUP($I132,Atletas!$H:$M,2,FALSE))</f>
        <v/>
      </c>
      <c r="L132" s="26"/>
      <c r="M132" s="26"/>
    </row>
    <row r="133" spans="1:13" ht="20" customHeight="1">
      <c r="A133" s="26"/>
      <c r="B133" s="26"/>
      <c r="C133" s="26"/>
      <c r="D133" s="26"/>
      <c r="E133" s="26"/>
      <c r="F133" s="26"/>
      <c r="G133" s="26"/>
      <c r="H133" s="26"/>
      <c r="I133" s="57" t="str">
        <f>IFERROR(HLOOKUP($I$8,Atletas!$O$3:$BU$333,125,0),"")</f>
        <v/>
      </c>
      <c r="J133" s="72" t="str">
        <f>IF(OR($I133="",$I133=0),"",VLOOKUP($I133,Atletas!$H:$M,5,FALSE))</f>
        <v/>
      </c>
      <c r="K133" s="58" t="str">
        <f>IF(OR($I133="",$I133=0),"",VLOOKUP($I133,Atletas!$H:$M,2,FALSE))</f>
        <v/>
      </c>
      <c r="L133" s="26"/>
      <c r="M133" s="26"/>
    </row>
    <row r="134" spans="1:13" ht="20" customHeight="1">
      <c r="A134" s="26"/>
      <c r="B134" s="26"/>
      <c r="C134" s="26"/>
      <c r="D134" s="26"/>
      <c r="E134" s="26"/>
      <c r="F134" s="26"/>
      <c r="G134" s="26"/>
      <c r="H134" s="26"/>
      <c r="I134" s="57" t="str">
        <f>IFERROR(HLOOKUP($I$8,Atletas!$O$3:$BU$333,126,0),"")</f>
        <v/>
      </c>
      <c r="J134" s="72" t="str">
        <f>IF(OR($I134="",$I134=0),"",VLOOKUP($I134,Atletas!$H:$M,5,FALSE))</f>
        <v/>
      </c>
      <c r="K134" s="58" t="str">
        <f>IF(OR($I134="",$I134=0),"",VLOOKUP($I134,Atletas!$H:$M,2,FALSE))</f>
        <v/>
      </c>
      <c r="L134" s="26"/>
      <c r="M134" s="26"/>
    </row>
    <row r="135" spans="1:13" ht="20" customHeight="1">
      <c r="A135" s="26"/>
      <c r="B135" s="26"/>
      <c r="C135" s="26"/>
      <c r="D135" s="26"/>
      <c r="E135" s="26"/>
      <c r="F135" s="26"/>
      <c r="G135" s="26"/>
      <c r="H135" s="26"/>
      <c r="I135" s="57" t="str">
        <f>IFERROR(HLOOKUP($I$8,Atletas!$O$3:$BU$333,127,0),"")</f>
        <v/>
      </c>
      <c r="J135" s="72" t="str">
        <f>IF(OR($I135="",$I135=0),"",VLOOKUP($I135,Atletas!$H:$M,5,FALSE))</f>
        <v/>
      </c>
      <c r="K135" s="58" t="str">
        <f>IF(OR($I135="",$I135=0),"",VLOOKUP($I135,Atletas!$H:$M,2,FALSE))</f>
        <v/>
      </c>
      <c r="L135" s="26"/>
      <c r="M135" s="26"/>
    </row>
    <row r="136" spans="1:13" ht="20" customHeight="1">
      <c r="A136" s="26"/>
      <c r="B136" s="26"/>
      <c r="C136" s="26"/>
      <c r="D136" s="26"/>
      <c r="E136" s="26"/>
      <c r="F136" s="26"/>
      <c r="G136" s="26"/>
      <c r="H136" s="26"/>
      <c r="I136" s="57" t="str">
        <f>IFERROR(HLOOKUP($I$8,Atletas!$O$3:$BU$333,128,0),"")</f>
        <v/>
      </c>
      <c r="J136" s="72" t="str">
        <f>IF(OR($I136="",$I136=0),"",VLOOKUP($I136,Atletas!$H:$M,5,FALSE))</f>
        <v/>
      </c>
      <c r="K136" s="58" t="str">
        <f>IF(OR($I136="",$I136=0),"",VLOOKUP($I136,Atletas!$H:$M,2,FALSE))</f>
        <v/>
      </c>
      <c r="L136" s="26"/>
      <c r="M136" s="26"/>
    </row>
    <row r="137" spans="1:13" ht="20" customHeight="1">
      <c r="A137" s="26"/>
      <c r="B137" s="26"/>
      <c r="C137" s="26"/>
      <c r="D137" s="26"/>
      <c r="E137" s="26"/>
      <c r="F137" s="26"/>
      <c r="G137" s="26"/>
      <c r="H137" s="26"/>
      <c r="I137" s="57" t="str">
        <f>IFERROR(HLOOKUP($I$8,Atletas!$O$3:$BU$333,129,0),"")</f>
        <v/>
      </c>
      <c r="J137" s="72" t="str">
        <f>IF(OR($I137="",$I137=0),"",VLOOKUP($I137,Atletas!$H:$M,5,FALSE))</f>
        <v/>
      </c>
      <c r="K137" s="58" t="str">
        <f>IF(OR($I137="",$I137=0),"",VLOOKUP($I137,Atletas!$H:$M,2,FALSE))</f>
        <v/>
      </c>
      <c r="L137" s="26"/>
      <c r="M137" s="26"/>
    </row>
    <row r="138" spans="1:13" ht="20" customHeight="1">
      <c r="A138" s="26"/>
      <c r="B138" s="26"/>
      <c r="C138" s="26"/>
      <c r="D138" s="26"/>
      <c r="E138" s="26"/>
      <c r="F138" s="26"/>
      <c r="G138" s="26"/>
      <c r="H138" s="26"/>
      <c r="I138" s="57" t="str">
        <f>IFERROR(HLOOKUP($I$8,Atletas!$O$3:$BU$333,130,0),"")</f>
        <v/>
      </c>
      <c r="J138" s="72" t="str">
        <f>IF(OR($I138="",$I138=0),"",VLOOKUP($I138,Atletas!$H:$M,5,FALSE))</f>
        <v/>
      </c>
      <c r="K138" s="58" t="str">
        <f>IF(OR($I138="",$I138=0),"",VLOOKUP($I138,Atletas!$H:$M,2,FALSE))</f>
        <v/>
      </c>
      <c r="L138" s="26"/>
      <c r="M138" s="26"/>
    </row>
    <row r="139" spans="1:13" ht="20" customHeight="1">
      <c r="A139" s="26"/>
      <c r="B139" s="26"/>
      <c r="C139" s="26"/>
      <c r="D139" s="26"/>
      <c r="E139" s="26"/>
      <c r="F139" s="26"/>
      <c r="G139" s="26"/>
      <c r="H139" s="26"/>
      <c r="I139" s="57" t="str">
        <f>IFERROR(HLOOKUP($I$8,Atletas!$O$3:$BU$333,131,0),"")</f>
        <v/>
      </c>
      <c r="J139" s="72" t="str">
        <f>IF(OR($I139="",$I139=0),"",VLOOKUP($I139,Atletas!$H:$M,5,FALSE))</f>
        <v/>
      </c>
      <c r="K139" s="58" t="str">
        <f>IF(OR($I139="",$I139=0),"",VLOOKUP($I139,Atletas!$H:$M,2,FALSE))</f>
        <v/>
      </c>
      <c r="L139" s="26"/>
      <c r="M139" s="26"/>
    </row>
    <row r="140" spans="1:13" ht="20" customHeight="1">
      <c r="A140" s="26"/>
      <c r="B140" s="26"/>
      <c r="C140" s="26"/>
      <c r="D140" s="26"/>
      <c r="E140" s="26"/>
      <c r="F140" s="26"/>
      <c r="G140" s="26"/>
      <c r="H140" s="26"/>
      <c r="I140" s="57" t="str">
        <f>IFERROR(HLOOKUP($I$8,Atletas!$O$3:$BU$333,132,0),"")</f>
        <v/>
      </c>
      <c r="J140" s="72" t="str">
        <f>IF(OR($I140="",$I140=0),"",VLOOKUP($I140,Atletas!$H:$M,5,FALSE))</f>
        <v/>
      </c>
      <c r="K140" s="58" t="str">
        <f>IF(OR($I140="",$I140=0),"",VLOOKUP($I140,Atletas!$H:$M,2,FALSE))</f>
        <v/>
      </c>
      <c r="L140" s="26"/>
      <c r="M140" s="26"/>
    </row>
    <row r="141" spans="1:13" ht="20" customHeight="1">
      <c r="A141" s="26"/>
      <c r="B141" s="26"/>
      <c r="C141" s="26"/>
      <c r="D141" s="26"/>
      <c r="E141" s="26"/>
      <c r="F141" s="26"/>
      <c r="G141" s="26"/>
      <c r="H141" s="26"/>
      <c r="I141" s="57" t="str">
        <f>IFERROR(HLOOKUP($I$8,Atletas!$O$3:$BU$333,133,0),"")</f>
        <v/>
      </c>
      <c r="J141" s="72" t="str">
        <f>IF(OR($I141="",$I141=0),"",VLOOKUP($I141,Atletas!$H:$M,5,FALSE))</f>
        <v/>
      </c>
      <c r="K141" s="58" t="str">
        <f>IF(OR($I141="",$I141=0),"",VLOOKUP($I141,Atletas!$H:$M,2,FALSE))</f>
        <v/>
      </c>
      <c r="L141" s="26"/>
      <c r="M141" s="26"/>
    </row>
    <row r="142" spans="1:13" ht="20" customHeight="1">
      <c r="A142" s="26"/>
      <c r="B142" s="26"/>
      <c r="C142" s="26"/>
      <c r="D142" s="26"/>
      <c r="E142" s="26"/>
      <c r="F142" s="26"/>
      <c r="G142" s="26"/>
      <c r="H142" s="26"/>
      <c r="I142" s="57" t="str">
        <f>IFERROR(HLOOKUP($I$8,Atletas!$O$3:$BU$333,134,0),"")</f>
        <v/>
      </c>
      <c r="J142" s="72" t="str">
        <f>IF(OR($I142="",$I142=0),"",VLOOKUP($I142,Atletas!$H:$M,5,FALSE))</f>
        <v/>
      </c>
      <c r="K142" s="58" t="str">
        <f>IF(OR($I142="",$I142=0),"",VLOOKUP($I142,Atletas!$H:$M,2,FALSE))</f>
        <v/>
      </c>
      <c r="L142" s="26"/>
      <c r="M142" s="26"/>
    </row>
    <row r="143" spans="1:13" ht="20" customHeight="1">
      <c r="A143" s="26"/>
      <c r="B143" s="26"/>
      <c r="C143" s="26"/>
      <c r="D143" s="26"/>
      <c r="E143" s="26"/>
      <c r="F143" s="26"/>
      <c r="G143" s="26"/>
      <c r="H143" s="26"/>
      <c r="I143" s="57" t="str">
        <f>IFERROR(HLOOKUP($I$8,Atletas!$O$3:$BU$333,135,0),"")</f>
        <v/>
      </c>
      <c r="J143" s="72" t="str">
        <f>IF(OR($I143="",$I143=0),"",VLOOKUP($I143,Atletas!$H:$M,5,FALSE))</f>
        <v/>
      </c>
      <c r="K143" s="58" t="str">
        <f>IF(OR($I143="",$I143=0),"",VLOOKUP($I143,Atletas!$H:$M,2,FALSE))</f>
        <v/>
      </c>
      <c r="L143" s="26"/>
      <c r="M143" s="26"/>
    </row>
    <row r="144" spans="1:13" ht="20" customHeight="1">
      <c r="A144" s="26"/>
      <c r="B144" s="26"/>
      <c r="C144" s="26"/>
      <c r="D144" s="26"/>
      <c r="E144" s="26"/>
      <c r="F144" s="26"/>
      <c r="G144" s="26"/>
      <c r="H144" s="26"/>
      <c r="I144" s="57" t="str">
        <f>IFERROR(HLOOKUP($I$8,Atletas!$O$3:$BU$333,136,0),"")</f>
        <v/>
      </c>
      <c r="J144" s="72" t="str">
        <f>IF(OR($I144="",$I144=0),"",VLOOKUP($I144,Atletas!$H:$M,5,FALSE))</f>
        <v/>
      </c>
      <c r="K144" s="58" t="str">
        <f>IF(OR($I144="",$I144=0),"",VLOOKUP($I144,Atletas!$H:$M,2,FALSE))</f>
        <v/>
      </c>
      <c r="L144" s="26"/>
      <c r="M144" s="26"/>
    </row>
    <row r="145" spans="1:13" ht="20" customHeight="1">
      <c r="A145" s="26"/>
      <c r="B145" s="26"/>
      <c r="C145" s="26"/>
      <c r="D145" s="26"/>
      <c r="E145" s="26"/>
      <c r="F145" s="26"/>
      <c r="G145" s="26"/>
      <c r="H145" s="26"/>
      <c r="I145" s="57" t="str">
        <f>IFERROR(HLOOKUP($I$8,Atletas!$O$3:$BU$333,137,0),"")</f>
        <v/>
      </c>
      <c r="J145" s="72" t="str">
        <f>IF(OR($I145="",$I145=0),"",VLOOKUP($I145,Atletas!$H:$M,5,FALSE))</f>
        <v/>
      </c>
      <c r="K145" s="58" t="str">
        <f>IF(OR($I145="",$I145=0),"",VLOOKUP($I145,Atletas!$H:$M,2,FALSE))</f>
        <v/>
      </c>
      <c r="L145" s="26"/>
      <c r="M145" s="26"/>
    </row>
    <row r="146" spans="1:13" ht="20" customHeight="1">
      <c r="A146" s="26"/>
      <c r="B146" s="26"/>
      <c r="C146" s="26"/>
      <c r="D146" s="26"/>
      <c r="E146" s="26"/>
      <c r="F146" s="26"/>
      <c r="G146" s="26"/>
      <c r="H146" s="26"/>
      <c r="I146" s="57" t="str">
        <f>IFERROR(HLOOKUP($I$8,Atletas!$O$3:$BU$333,138,0),"")</f>
        <v/>
      </c>
      <c r="J146" s="72" t="str">
        <f>IF(OR($I146="",$I146=0),"",VLOOKUP($I146,Atletas!$H:$M,5,FALSE))</f>
        <v/>
      </c>
      <c r="K146" s="58" t="str">
        <f>IF(OR($I146="",$I146=0),"",VLOOKUP($I146,Atletas!$H:$M,2,FALSE))</f>
        <v/>
      </c>
      <c r="L146" s="26"/>
      <c r="M146" s="26"/>
    </row>
    <row r="147" spans="1:13" ht="20" customHeight="1">
      <c r="A147" s="26"/>
      <c r="B147" s="26"/>
      <c r="C147" s="26"/>
      <c r="D147" s="26"/>
      <c r="E147" s="26"/>
      <c r="F147" s="26"/>
      <c r="G147" s="26"/>
      <c r="H147" s="26"/>
      <c r="I147" s="57" t="str">
        <f>IFERROR(HLOOKUP($I$8,Atletas!$O$3:$BU$333,139,0),"")</f>
        <v/>
      </c>
      <c r="J147" s="72" t="str">
        <f>IF(OR($I147="",$I147=0),"",VLOOKUP($I147,Atletas!$H:$M,5,FALSE))</f>
        <v/>
      </c>
      <c r="K147" s="58" t="str">
        <f>IF(OR($I147="",$I147=0),"",VLOOKUP($I147,Atletas!$H:$M,2,FALSE))</f>
        <v/>
      </c>
      <c r="L147" s="26"/>
      <c r="M147" s="26"/>
    </row>
    <row r="148" spans="1:13" ht="20" customHeight="1">
      <c r="A148" s="26"/>
      <c r="B148" s="26"/>
      <c r="C148" s="26"/>
      <c r="D148" s="26"/>
      <c r="E148" s="26"/>
      <c r="F148" s="26"/>
      <c r="G148" s="26"/>
      <c r="H148" s="26"/>
      <c r="I148" s="57" t="str">
        <f>IFERROR(HLOOKUP($I$8,Atletas!$O$3:$BU$333,140,0),"")</f>
        <v/>
      </c>
      <c r="J148" s="72" t="str">
        <f>IF(OR($I148="",$I148=0),"",VLOOKUP($I148,Atletas!$H:$M,5,FALSE))</f>
        <v/>
      </c>
      <c r="K148" s="58" t="str">
        <f>IF(OR($I148="",$I148=0),"",VLOOKUP($I148,Atletas!$H:$M,2,FALSE))</f>
        <v/>
      </c>
      <c r="L148" s="26"/>
      <c r="M148" s="26"/>
    </row>
    <row r="149" spans="1:13" ht="20" customHeight="1">
      <c r="A149" s="26"/>
      <c r="B149" s="26"/>
      <c r="C149" s="26"/>
      <c r="D149" s="26"/>
      <c r="E149" s="26"/>
      <c r="F149" s="26"/>
      <c r="G149" s="26"/>
      <c r="H149" s="26"/>
      <c r="I149" s="57" t="str">
        <f>IFERROR(HLOOKUP($I$8,Atletas!$O$3:$BU$333,141,0),"")</f>
        <v/>
      </c>
      <c r="J149" s="72" t="str">
        <f>IF(OR($I149="",$I149=0),"",VLOOKUP($I149,Atletas!$H:$M,5,FALSE))</f>
        <v/>
      </c>
      <c r="K149" s="58" t="str">
        <f>IF(OR($I149="",$I149=0),"",VLOOKUP($I149,Atletas!$H:$M,2,FALSE))</f>
        <v/>
      </c>
      <c r="L149" s="26"/>
      <c r="M149" s="26"/>
    </row>
    <row r="150" spans="1:13" ht="20" customHeight="1">
      <c r="A150" s="26"/>
      <c r="B150" s="26"/>
      <c r="C150" s="26"/>
      <c r="D150" s="26"/>
      <c r="E150" s="26"/>
      <c r="F150" s="26"/>
      <c r="G150" s="26"/>
      <c r="H150" s="26"/>
      <c r="I150" s="57" t="str">
        <f>IFERROR(HLOOKUP($I$8,Atletas!$O$3:$BU$333,142,0),"")</f>
        <v/>
      </c>
      <c r="J150" s="72" t="str">
        <f>IF(OR($I150="",$I150=0),"",VLOOKUP($I150,Atletas!$H:$M,5,FALSE))</f>
        <v/>
      </c>
      <c r="K150" s="58" t="str">
        <f>IF(OR($I150="",$I150=0),"",VLOOKUP($I150,Atletas!$H:$M,2,FALSE))</f>
        <v/>
      </c>
      <c r="L150" s="26"/>
      <c r="M150" s="26"/>
    </row>
    <row r="151" spans="1:13" ht="20" customHeight="1">
      <c r="A151" s="26"/>
      <c r="B151" s="26"/>
      <c r="C151" s="26"/>
      <c r="D151" s="26"/>
      <c r="E151" s="26"/>
      <c r="F151" s="26"/>
      <c r="G151" s="26"/>
      <c r="H151" s="26"/>
      <c r="I151" s="57" t="str">
        <f>IFERROR(HLOOKUP($I$8,Atletas!$O$3:$BU$333,143,0),"")</f>
        <v/>
      </c>
      <c r="J151" s="72" t="str">
        <f>IF(OR($I151="",$I151=0),"",VLOOKUP($I151,Atletas!$H:$M,5,FALSE))</f>
        <v/>
      </c>
      <c r="K151" s="58" t="str">
        <f>IF(OR($I151="",$I151=0),"",VLOOKUP($I151,Atletas!$H:$M,2,FALSE))</f>
        <v/>
      </c>
      <c r="L151" s="26"/>
      <c r="M151" s="26"/>
    </row>
    <row r="152" spans="1:13" ht="20" customHeight="1">
      <c r="A152" s="26"/>
      <c r="B152" s="26"/>
      <c r="C152" s="26"/>
      <c r="D152" s="26"/>
      <c r="E152" s="26"/>
      <c r="F152" s="26"/>
      <c r="G152" s="26"/>
      <c r="H152" s="26"/>
      <c r="I152" s="57" t="str">
        <f>IFERROR(HLOOKUP($I$8,Atletas!$O$3:$BU$333,144,0),"")</f>
        <v/>
      </c>
      <c r="J152" s="72" t="str">
        <f>IF(OR($I152="",$I152=0),"",VLOOKUP($I152,Atletas!$H:$M,5,FALSE))</f>
        <v/>
      </c>
      <c r="K152" s="58" t="str">
        <f>IF(OR($I152="",$I152=0),"",VLOOKUP($I152,Atletas!$H:$M,2,FALSE))</f>
        <v/>
      </c>
      <c r="L152" s="26"/>
      <c r="M152" s="26"/>
    </row>
    <row r="153" spans="1:13" ht="20" customHeight="1">
      <c r="A153" s="26"/>
      <c r="B153" s="26"/>
      <c r="C153" s="26"/>
      <c r="D153" s="26"/>
      <c r="E153" s="26"/>
      <c r="F153" s="26"/>
      <c r="G153" s="26"/>
      <c r="H153" s="26"/>
      <c r="I153" s="57" t="str">
        <f>IFERROR(HLOOKUP($I$8,Atletas!$O$3:$BU$333,145,0),"")</f>
        <v/>
      </c>
      <c r="J153" s="72" t="str">
        <f>IF(OR($I153="",$I153=0),"",VLOOKUP($I153,Atletas!$H:$M,5,FALSE))</f>
        <v/>
      </c>
      <c r="K153" s="58" t="str">
        <f>IF(OR($I153="",$I153=0),"",VLOOKUP($I153,Atletas!$H:$M,2,FALSE))</f>
        <v/>
      </c>
      <c r="L153" s="26"/>
      <c r="M153" s="26"/>
    </row>
    <row r="154" spans="1:13" ht="20" customHeight="1">
      <c r="A154" s="26"/>
      <c r="B154" s="26"/>
      <c r="C154" s="26"/>
      <c r="D154" s="26"/>
      <c r="E154" s="26"/>
      <c r="F154" s="26"/>
      <c r="G154" s="26"/>
      <c r="H154" s="26"/>
      <c r="I154" s="57" t="str">
        <f>IFERROR(HLOOKUP($I$8,Atletas!$O$3:$BU$333,146,0),"")</f>
        <v/>
      </c>
      <c r="J154" s="72" t="str">
        <f>IF(OR($I154="",$I154=0),"",VLOOKUP($I154,Atletas!$H:$M,5,FALSE))</f>
        <v/>
      </c>
      <c r="K154" s="58" t="str">
        <f>IF(OR($I154="",$I154=0),"",VLOOKUP($I154,Atletas!$H:$M,2,FALSE))</f>
        <v/>
      </c>
      <c r="L154" s="26"/>
      <c r="M154" s="26"/>
    </row>
    <row r="155" spans="1:13" ht="20" customHeight="1">
      <c r="A155" s="26"/>
      <c r="B155" s="26"/>
      <c r="C155" s="26"/>
      <c r="D155" s="26"/>
      <c r="E155" s="26"/>
      <c r="F155" s="26"/>
      <c r="G155" s="26"/>
      <c r="H155" s="26"/>
      <c r="I155" s="57" t="str">
        <f>IFERROR(HLOOKUP($I$8,Atletas!$O$3:$BU$333,147,0),"")</f>
        <v/>
      </c>
      <c r="J155" s="72" t="str">
        <f>IF(OR($I155="",$I155=0),"",VLOOKUP($I155,Atletas!$H:$M,5,FALSE))</f>
        <v/>
      </c>
      <c r="K155" s="58" t="str">
        <f>IF(OR($I155="",$I155=0),"",VLOOKUP($I155,Atletas!$H:$M,2,FALSE))</f>
        <v/>
      </c>
      <c r="L155" s="26"/>
      <c r="M155" s="26"/>
    </row>
    <row r="156" spans="1:13" ht="20" customHeight="1">
      <c r="A156" s="26"/>
      <c r="B156" s="26"/>
      <c r="C156" s="26"/>
      <c r="D156" s="26"/>
      <c r="E156" s="26"/>
      <c r="F156" s="26"/>
      <c r="G156" s="26"/>
      <c r="H156" s="26"/>
      <c r="I156" s="57" t="str">
        <f>IFERROR(HLOOKUP($I$8,Atletas!$O$3:$BU$333,148,0),"")</f>
        <v/>
      </c>
      <c r="J156" s="72" t="str">
        <f>IF(OR($I156="",$I156=0),"",VLOOKUP($I156,Atletas!$H:$M,5,FALSE))</f>
        <v/>
      </c>
      <c r="K156" s="58" t="str">
        <f>IF(OR($I156="",$I156=0),"",VLOOKUP($I156,Atletas!$H:$M,2,FALSE))</f>
        <v/>
      </c>
      <c r="L156" s="26"/>
      <c r="M156" s="26"/>
    </row>
    <row r="157" spans="1:13" ht="20" customHeight="1">
      <c r="A157" s="26"/>
      <c r="B157" s="26"/>
      <c r="C157" s="26"/>
      <c r="D157" s="26"/>
      <c r="E157" s="26"/>
      <c r="F157" s="26"/>
      <c r="G157" s="26"/>
      <c r="H157" s="26"/>
      <c r="I157" s="57" t="str">
        <f>IFERROR(HLOOKUP($I$8,Atletas!$O$3:$BU$333,149,0),"")</f>
        <v/>
      </c>
      <c r="J157" s="72" t="str">
        <f>IF(OR($I157="",$I157=0),"",VLOOKUP($I157,Atletas!$H:$M,5,FALSE))</f>
        <v/>
      </c>
      <c r="K157" s="58" t="str">
        <f>IF(OR($I157="",$I157=0),"",VLOOKUP($I157,Atletas!$H:$M,2,FALSE))</f>
        <v/>
      </c>
      <c r="L157" s="26"/>
      <c r="M157" s="26"/>
    </row>
    <row r="158" spans="1:13" ht="20" customHeight="1">
      <c r="A158" s="26"/>
      <c r="B158" s="26"/>
      <c r="C158" s="26"/>
      <c r="D158" s="26"/>
      <c r="E158" s="26"/>
      <c r="F158" s="26"/>
      <c r="G158" s="26"/>
      <c r="H158" s="26"/>
      <c r="I158" s="57" t="str">
        <f>IFERROR(HLOOKUP($I$8,Atletas!$O$3:$BU$333,150,0),"")</f>
        <v/>
      </c>
      <c r="J158" s="72" t="str">
        <f>IF(OR($I158="",$I158=0),"",VLOOKUP($I158,Atletas!$H:$M,5,FALSE))</f>
        <v/>
      </c>
      <c r="K158" s="58" t="str">
        <f>IF(OR($I158="",$I158=0),"",VLOOKUP($I158,Atletas!$H:$M,2,FALSE))</f>
        <v/>
      </c>
      <c r="L158" s="26"/>
      <c r="M158" s="26"/>
    </row>
    <row r="159" spans="1:13" ht="20" customHeight="1">
      <c r="A159" s="26"/>
      <c r="B159" s="26"/>
      <c r="C159" s="26"/>
      <c r="D159" s="26"/>
      <c r="E159" s="26"/>
      <c r="F159" s="26"/>
      <c r="G159" s="26"/>
      <c r="H159" s="26"/>
      <c r="I159" s="57" t="str">
        <f>IFERROR(HLOOKUP($I$8,Atletas!$O$3:$BU$333,151,0),"")</f>
        <v/>
      </c>
      <c r="J159" s="72" t="str">
        <f>IF(OR($I159="",$I159=0),"",VLOOKUP($I159,Atletas!$H:$M,5,FALSE))</f>
        <v/>
      </c>
      <c r="K159" s="58" t="str">
        <f>IF(OR($I159="",$I159=0),"",VLOOKUP($I159,Atletas!$H:$M,2,FALSE))</f>
        <v/>
      </c>
      <c r="L159" s="26"/>
      <c r="M159" s="26"/>
    </row>
    <row r="160" spans="1:13" ht="20" customHeight="1">
      <c r="A160" s="26"/>
      <c r="B160" s="26"/>
      <c r="C160" s="26"/>
      <c r="D160" s="26"/>
      <c r="E160" s="26"/>
      <c r="F160" s="26"/>
      <c r="G160" s="26"/>
      <c r="H160" s="26"/>
      <c r="I160" s="57" t="str">
        <f>IFERROR(HLOOKUP($I$8,Atletas!$O$3:$BU$333,152,0),"")</f>
        <v/>
      </c>
      <c r="J160" s="72" t="str">
        <f>IF(OR($I160="",$I160=0),"",VLOOKUP($I160,Atletas!$H:$M,5,FALSE))</f>
        <v/>
      </c>
      <c r="K160" s="58" t="str">
        <f>IF(OR($I160="",$I160=0),"",VLOOKUP($I160,Atletas!$H:$M,2,FALSE))</f>
        <v/>
      </c>
      <c r="L160" s="26"/>
      <c r="M160" s="26"/>
    </row>
    <row r="161" spans="1:13" ht="20" customHeight="1">
      <c r="A161" s="26"/>
      <c r="B161" s="26"/>
      <c r="C161" s="26"/>
      <c r="D161" s="26"/>
      <c r="E161" s="26"/>
      <c r="F161" s="26"/>
      <c r="G161" s="26"/>
      <c r="H161" s="26"/>
      <c r="I161" s="57" t="str">
        <f>IFERROR(HLOOKUP($I$8,Atletas!$O$3:$BU$333,153,0),"")</f>
        <v/>
      </c>
      <c r="J161" s="72" t="str">
        <f>IF(OR($I161="",$I161=0),"",VLOOKUP($I161,Atletas!$H:$M,5,FALSE))</f>
        <v/>
      </c>
      <c r="K161" s="58" t="str">
        <f>IF(OR($I161="",$I161=0),"",VLOOKUP($I161,Atletas!$H:$M,2,FALSE))</f>
        <v/>
      </c>
      <c r="L161" s="26"/>
      <c r="M161" s="26"/>
    </row>
    <row r="162" spans="1:13" ht="20" customHeight="1">
      <c r="A162" s="26"/>
      <c r="B162" s="26"/>
      <c r="C162" s="26"/>
      <c r="D162" s="26"/>
      <c r="E162" s="26"/>
      <c r="F162" s="26"/>
      <c r="G162" s="26"/>
      <c r="H162" s="26"/>
      <c r="I162" s="57" t="str">
        <f>IFERROR(HLOOKUP($I$8,Atletas!$O$3:$BU$333,154,0),"")</f>
        <v/>
      </c>
      <c r="J162" s="72" t="str">
        <f>IF(OR($I162="",$I162=0),"",VLOOKUP($I162,Atletas!$H:$M,5,FALSE))</f>
        <v/>
      </c>
      <c r="K162" s="58" t="str">
        <f>IF(OR($I162="",$I162=0),"",VLOOKUP($I162,Atletas!$H:$M,2,FALSE))</f>
        <v/>
      </c>
      <c r="L162" s="26"/>
      <c r="M162" s="26"/>
    </row>
    <row r="163" spans="1:13" ht="20" customHeight="1">
      <c r="A163" s="26"/>
      <c r="B163" s="26"/>
      <c r="C163" s="26"/>
      <c r="D163" s="26"/>
      <c r="E163" s="26"/>
      <c r="F163" s="26"/>
      <c r="G163" s="26"/>
      <c r="H163" s="26"/>
      <c r="I163" s="57" t="str">
        <f>IFERROR(HLOOKUP($I$8,Atletas!$O$3:$BU$333,155,0),"")</f>
        <v/>
      </c>
      <c r="J163" s="72" t="str">
        <f>IF(OR($I163="",$I163=0),"",VLOOKUP($I163,Atletas!$H:$M,5,FALSE))</f>
        <v/>
      </c>
      <c r="K163" s="58" t="str">
        <f>IF(OR($I163="",$I163=0),"",VLOOKUP($I163,Atletas!$H:$M,2,FALSE))</f>
        <v/>
      </c>
      <c r="L163" s="26"/>
      <c r="M163" s="26"/>
    </row>
    <row r="164" spans="1:13" ht="20" customHeight="1">
      <c r="A164" s="26"/>
      <c r="B164" s="26"/>
      <c r="C164" s="26"/>
      <c r="D164" s="26"/>
      <c r="E164" s="26"/>
      <c r="F164" s="26"/>
      <c r="G164" s="26"/>
      <c r="H164" s="26"/>
      <c r="I164" s="57" t="str">
        <f>IFERROR(HLOOKUP($I$8,Atletas!$O$3:$BU$333,156,0),"")</f>
        <v/>
      </c>
      <c r="J164" s="72" t="str">
        <f>IF(OR($I164="",$I164=0),"",VLOOKUP($I164,Atletas!$H:$M,5,FALSE))</f>
        <v/>
      </c>
      <c r="K164" s="58" t="str">
        <f>IF(OR($I164="",$I164=0),"",VLOOKUP($I164,Atletas!$H:$M,2,FALSE))</f>
        <v/>
      </c>
      <c r="L164" s="26"/>
      <c r="M164" s="26"/>
    </row>
    <row r="165" spans="1:13" ht="20" customHeight="1">
      <c r="A165" s="26"/>
      <c r="B165" s="26"/>
      <c r="C165" s="26"/>
      <c r="D165" s="26"/>
      <c r="E165" s="26"/>
      <c r="F165" s="26"/>
      <c r="G165" s="26"/>
      <c r="H165" s="26"/>
      <c r="I165" s="57" t="str">
        <f>IFERROR(HLOOKUP($I$8,Atletas!$O$3:$BU$333,157,0),"")</f>
        <v/>
      </c>
      <c r="J165" s="72" t="str">
        <f>IF(OR($I165="",$I165=0),"",VLOOKUP($I165,Atletas!$H:$M,5,FALSE))</f>
        <v/>
      </c>
      <c r="K165" s="58" t="str">
        <f>IF(OR($I165="",$I165=0),"",VLOOKUP($I165,Atletas!$H:$M,2,FALSE))</f>
        <v/>
      </c>
      <c r="L165" s="26"/>
      <c r="M165" s="26"/>
    </row>
    <row r="166" spans="1:13" ht="20" customHeight="1">
      <c r="A166" s="26"/>
      <c r="B166" s="26"/>
      <c r="C166" s="26"/>
      <c r="D166" s="26"/>
      <c r="E166" s="26"/>
      <c r="F166" s="26"/>
      <c r="G166" s="26"/>
      <c r="H166" s="26"/>
      <c r="I166" s="57" t="str">
        <f>IFERROR(HLOOKUP($I$8,Atletas!$O$3:$BU$333,158,0),"")</f>
        <v/>
      </c>
      <c r="J166" s="72" t="str">
        <f>IF(OR($I166="",$I166=0),"",VLOOKUP($I166,Atletas!$H:$M,5,FALSE))</f>
        <v/>
      </c>
      <c r="K166" s="58" t="str">
        <f>IF(OR($I166="",$I166=0),"",VLOOKUP($I166,Atletas!$H:$M,2,FALSE))</f>
        <v/>
      </c>
      <c r="L166" s="26"/>
      <c r="M166" s="26"/>
    </row>
    <row r="167" spans="1:13" ht="20" customHeight="1">
      <c r="A167" s="26"/>
      <c r="B167" s="26"/>
      <c r="C167" s="26"/>
      <c r="D167" s="26"/>
      <c r="E167" s="26"/>
      <c r="F167" s="26"/>
      <c r="G167" s="26"/>
      <c r="H167" s="26"/>
      <c r="I167" s="57" t="str">
        <f>IFERROR(HLOOKUP($I$8,Atletas!$O$3:$BU$333,159,0),"")</f>
        <v/>
      </c>
      <c r="J167" s="72" t="str">
        <f>IF(OR($I167="",$I167=0),"",VLOOKUP($I167,Atletas!$H:$M,5,FALSE))</f>
        <v/>
      </c>
      <c r="K167" s="58" t="str">
        <f>IF(OR($I167="",$I167=0),"",VLOOKUP($I167,Atletas!$H:$M,2,FALSE))</f>
        <v/>
      </c>
      <c r="L167" s="26"/>
      <c r="M167" s="26"/>
    </row>
    <row r="168" spans="1:13" ht="20" customHeight="1">
      <c r="A168" s="26"/>
      <c r="B168" s="26"/>
      <c r="C168" s="26"/>
      <c r="D168" s="26"/>
      <c r="E168" s="26"/>
      <c r="F168" s="26"/>
      <c r="G168" s="26"/>
      <c r="H168" s="26"/>
      <c r="I168" s="57" t="str">
        <f>IFERROR(HLOOKUP($I$8,Atletas!$O$3:$BU$333,160,0),"")</f>
        <v/>
      </c>
      <c r="J168" s="72" t="str">
        <f>IF(OR($I168="",$I168=0),"",VLOOKUP($I168,Atletas!$H:$M,5,FALSE))</f>
        <v/>
      </c>
      <c r="K168" s="58" t="str">
        <f>IF(OR($I168="",$I168=0),"",VLOOKUP($I168,Atletas!$H:$M,2,FALSE))</f>
        <v/>
      </c>
      <c r="L168" s="26"/>
      <c r="M168" s="26"/>
    </row>
    <row r="169" spans="1:13" ht="20" customHeight="1">
      <c r="A169" s="26"/>
      <c r="B169" s="26"/>
      <c r="C169" s="26"/>
      <c r="D169" s="26"/>
      <c r="E169" s="26"/>
      <c r="F169" s="26"/>
      <c r="G169" s="26"/>
      <c r="H169" s="26"/>
      <c r="I169" s="57" t="str">
        <f>IFERROR(HLOOKUP($I$8,Atletas!$O$3:$BU$333,161,0),"")</f>
        <v/>
      </c>
      <c r="J169" s="72" t="str">
        <f>IF(OR($I169="",$I169=0),"",VLOOKUP($I169,Atletas!$H:$M,5,FALSE))</f>
        <v/>
      </c>
      <c r="K169" s="58" t="str">
        <f>IF(OR($I169="",$I169=0),"",VLOOKUP($I169,Atletas!$H:$M,2,FALSE))</f>
        <v/>
      </c>
      <c r="L169" s="26"/>
      <c r="M169" s="26"/>
    </row>
    <row r="170" spans="1:13" ht="20" customHeight="1">
      <c r="A170" s="26"/>
      <c r="B170" s="26"/>
      <c r="C170" s="26"/>
      <c r="D170" s="26"/>
      <c r="E170" s="26"/>
      <c r="F170" s="26"/>
      <c r="G170" s="26"/>
      <c r="H170" s="26"/>
      <c r="I170" s="57" t="str">
        <f>IFERROR(HLOOKUP($I$8,Atletas!$O$3:$BU$333,162,0),"")</f>
        <v/>
      </c>
      <c r="J170" s="72" t="str">
        <f>IF(OR($I170="",$I170=0),"",VLOOKUP($I170,Atletas!$H:$M,5,FALSE))</f>
        <v/>
      </c>
      <c r="K170" s="58" t="str">
        <f>IF(OR($I170="",$I170=0),"",VLOOKUP($I170,Atletas!$H:$M,2,FALSE))</f>
        <v/>
      </c>
      <c r="L170" s="26"/>
      <c r="M170" s="26"/>
    </row>
    <row r="171" spans="1:13" ht="20" customHeight="1">
      <c r="A171" s="26"/>
      <c r="B171" s="26"/>
      <c r="C171" s="26"/>
      <c r="D171" s="26"/>
      <c r="E171" s="26"/>
      <c r="F171" s="26"/>
      <c r="G171" s="26"/>
      <c r="H171" s="26"/>
      <c r="I171" s="57" t="str">
        <f>IFERROR(HLOOKUP($I$8,Atletas!$O$3:$BU$333,163,0),"")</f>
        <v/>
      </c>
      <c r="J171" s="72" t="str">
        <f>IF(OR($I171="",$I171=0),"",VLOOKUP($I171,Atletas!$H:$M,5,FALSE))</f>
        <v/>
      </c>
      <c r="K171" s="58" t="str">
        <f>IF(OR($I171="",$I171=0),"",VLOOKUP($I171,Atletas!$H:$M,2,FALSE))</f>
        <v/>
      </c>
      <c r="L171" s="26"/>
      <c r="M171" s="26"/>
    </row>
    <row r="172" spans="1:13" ht="20" customHeight="1">
      <c r="A172" s="26"/>
      <c r="B172" s="26"/>
      <c r="C172" s="26"/>
      <c r="D172" s="26"/>
      <c r="E172" s="26"/>
      <c r="F172" s="26"/>
      <c r="G172" s="26"/>
      <c r="H172" s="26"/>
      <c r="I172" s="57" t="str">
        <f>IFERROR(HLOOKUP($I$8,Atletas!$O$3:$BU$333,164,0),"")</f>
        <v/>
      </c>
      <c r="J172" s="72" t="str">
        <f>IF(OR($I172="",$I172=0),"",VLOOKUP($I172,Atletas!$H:$M,5,FALSE))</f>
        <v/>
      </c>
      <c r="K172" s="58" t="str">
        <f>IF(OR($I172="",$I172=0),"",VLOOKUP($I172,Atletas!$H:$M,2,FALSE))</f>
        <v/>
      </c>
      <c r="L172" s="26"/>
      <c r="M172" s="26"/>
    </row>
    <row r="173" spans="1:13" ht="20" customHeight="1">
      <c r="A173" s="26"/>
      <c r="B173" s="26"/>
      <c r="C173" s="26"/>
      <c r="D173" s="26"/>
      <c r="E173" s="26"/>
      <c r="F173" s="26"/>
      <c r="G173" s="26"/>
      <c r="H173" s="26"/>
      <c r="I173" s="57" t="str">
        <f>IFERROR(HLOOKUP($I$8,Atletas!$O$3:$BU$333,165,0),"")</f>
        <v/>
      </c>
      <c r="J173" s="72" t="str">
        <f>IF(OR($I173="",$I173=0),"",VLOOKUP($I173,Atletas!$H:$M,5,FALSE))</f>
        <v/>
      </c>
      <c r="K173" s="58" t="str">
        <f>IF(OR($I173="",$I173=0),"",VLOOKUP($I173,Atletas!$H:$M,2,FALSE))</f>
        <v/>
      </c>
      <c r="L173" s="26"/>
      <c r="M173" s="26"/>
    </row>
    <row r="174" spans="1:13" ht="20" customHeight="1">
      <c r="A174" s="26"/>
      <c r="B174" s="26"/>
      <c r="C174" s="26"/>
      <c r="D174" s="26"/>
      <c r="E174" s="26"/>
      <c r="F174" s="26"/>
      <c r="G174" s="26"/>
      <c r="H174" s="26"/>
      <c r="I174" s="57" t="str">
        <f>IFERROR(HLOOKUP($I$8,Atletas!$O$3:$BU$333,166,0),"")</f>
        <v/>
      </c>
      <c r="J174" s="72" t="str">
        <f>IF(OR($I174="",$I174=0),"",VLOOKUP($I174,Atletas!$H:$M,5,FALSE))</f>
        <v/>
      </c>
      <c r="K174" s="58" t="str">
        <f>IF(OR($I174="",$I174=0),"",VLOOKUP($I174,Atletas!$H:$M,2,FALSE))</f>
        <v/>
      </c>
      <c r="L174" s="26"/>
      <c r="M174" s="26"/>
    </row>
    <row r="175" spans="1:13" ht="20" customHeight="1">
      <c r="A175" s="26"/>
      <c r="B175" s="26"/>
      <c r="C175" s="26"/>
      <c r="D175" s="26"/>
      <c r="E175" s="26"/>
      <c r="F175" s="26"/>
      <c r="G175" s="26"/>
      <c r="H175" s="26"/>
      <c r="I175" s="57" t="str">
        <f>IFERROR(HLOOKUP($I$8,Atletas!$O$3:$BU$333,167,0),"")</f>
        <v/>
      </c>
      <c r="J175" s="72" t="str">
        <f>IF(OR($I175="",$I175=0),"",VLOOKUP($I175,Atletas!$H:$M,5,FALSE))</f>
        <v/>
      </c>
      <c r="K175" s="58" t="str">
        <f>IF(OR($I175="",$I175=0),"",VLOOKUP($I175,Atletas!$H:$M,2,FALSE))</f>
        <v/>
      </c>
      <c r="L175" s="26"/>
      <c r="M175" s="26"/>
    </row>
    <row r="176" spans="1:13" ht="20" customHeight="1">
      <c r="A176" s="26"/>
      <c r="B176" s="26"/>
      <c r="C176" s="26"/>
      <c r="D176" s="26"/>
      <c r="E176" s="26"/>
      <c r="F176" s="26"/>
      <c r="G176" s="26"/>
      <c r="H176" s="26"/>
      <c r="I176" s="57" t="str">
        <f>IFERROR(HLOOKUP($I$8,Atletas!$O$3:$BU$333,168,0),"")</f>
        <v/>
      </c>
      <c r="J176" s="72" t="str">
        <f>IF(OR($I176="",$I176=0),"",VLOOKUP($I176,Atletas!$H:$M,5,FALSE))</f>
        <v/>
      </c>
      <c r="K176" s="58" t="str">
        <f>IF(OR($I176="",$I176=0),"",VLOOKUP($I176,Atletas!$H:$M,2,FALSE))</f>
        <v/>
      </c>
      <c r="L176" s="26"/>
      <c r="M176" s="26"/>
    </row>
    <row r="177" spans="1:13" ht="20" customHeight="1">
      <c r="A177" s="26"/>
      <c r="B177" s="26"/>
      <c r="C177" s="26"/>
      <c r="D177" s="26"/>
      <c r="E177" s="26"/>
      <c r="F177" s="26"/>
      <c r="G177" s="26"/>
      <c r="H177" s="26"/>
      <c r="I177" s="57" t="str">
        <f>IFERROR(HLOOKUP($I$8,Atletas!$O$3:$BU$333,169,0),"")</f>
        <v/>
      </c>
      <c r="J177" s="72" t="str">
        <f>IF(OR($I177="",$I177=0),"",VLOOKUP($I177,Atletas!$H:$M,5,FALSE))</f>
        <v/>
      </c>
      <c r="K177" s="58" t="str">
        <f>IF(OR($I177="",$I177=0),"",VLOOKUP($I177,Atletas!$H:$M,2,FALSE))</f>
        <v/>
      </c>
      <c r="L177" s="26"/>
      <c r="M177" s="26"/>
    </row>
    <row r="178" spans="1:13" ht="20" customHeight="1">
      <c r="A178" s="26"/>
      <c r="B178" s="26"/>
      <c r="C178" s="26"/>
      <c r="D178" s="26"/>
      <c r="E178" s="26"/>
      <c r="F178" s="26"/>
      <c r="G178" s="26"/>
      <c r="H178" s="26"/>
      <c r="I178" s="57" t="str">
        <f>IFERROR(HLOOKUP($I$8,Atletas!$O$3:$BU$333,170,0),"")</f>
        <v/>
      </c>
      <c r="J178" s="72" t="str">
        <f>IF(OR($I178="",$I178=0),"",VLOOKUP($I178,Atletas!$H:$M,5,FALSE))</f>
        <v/>
      </c>
      <c r="K178" s="58" t="str">
        <f>IF(OR($I178="",$I178=0),"",VLOOKUP($I178,Atletas!$H:$M,2,FALSE))</f>
        <v/>
      </c>
      <c r="L178" s="26"/>
      <c r="M178" s="26"/>
    </row>
    <row r="179" spans="1:13" ht="20" customHeight="1">
      <c r="A179" s="26"/>
      <c r="B179" s="26"/>
      <c r="C179" s="26"/>
      <c r="D179" s="26"/>
      <c r="E179" s="26"/>
      <c r="F179" s="26"/>
      <c r="G179" s="26"/>
      <c r="H179" s="26"/>
      <c r="I179" s="57" t="str">
        <f>IFERROR(HLOOKUP($I$8,Atletas!$O$3:$BU$333,171,0),"")</f>
        <v/>
      </c>
      <c r="J179" s="72" t="str">
        <f>IF(OR($I179="",$I179=0),"",VLOOKUP($I179,Atletas!$H:$M,5,FALSE))</f>
        <v/>
      </c>
      <c r="K179" s="58" t="str">
        <f>IF(OR($I179="",$I179=0),"",VLOOKUP($I179,Atletas!$H:$M,2,FALSE))</f>
        <v/>
      </c>
      <c r="L179" s="26"/>
      <c r="M179" s="26"/>
    </row>
    <row r="180" spans="1:13" ht="20" customHeight="1">
      <c r="A180" s="26"/>
      <c r="B180" s="26"/>
      <c r="C180" s="26"/>
      <c r="D180" s="26"/>
      <c r="E180" s="26"/>
      <c r="F180" s="26"/>
      <c r="G180" s="26"/>
      <c r="H180" s="26"/>
      <c r="I180" s="57" t="str">
        <f>IFERROR(HLOOKUP($I$8,Atletas!$O$3:$BU$333,172,0),"")</f>
        <v/>
      </c>
      <c r="J180" s="72" t="str">
        <f>IF(OR($I180="",$I180=0),"",VLOOKUP($I180,Atletas!$H:$M,5,FALSE))</f>
        <v/>
      </c>
      <c r="K180" s="58" t="str">
        <f>IF(OR($I180="",$I180=0),"",VLOOKUP($I180,Atletas!$H:$M,2,FALSE))</f>
        <v/>
      </c>
      <c r="L180" s="26"/>
      <c r="M180" s="26"/>
    </row>
    <row r="181" spans="1:13" ht="20" customHeight="1">
      <c r="A181" s="26"/>
      <c r="B181" s="26"/>
      <c r="C181" s="26"/>
      <c r="D181" s="26"/>
      <c r="E181" s="26"/>
      <c r="F181" s="26"/>
      <c r="G181" s="26"/>
      <c r="H181" s="26"/>
      <c r="I181" s="57" t="str">
        <f>IFERROR(HLOOKUP($I$8,Atletas!$O$3:$BU$333,173,0),"")</f>
        <v/>
      </c>
      <c r="J181" s="72" t="str">
        <f>IF(OR($I181="",$I181=0),"",VLOOKUP($I181,Atletas!$H:$M,5,FALSE))</f>
        <v/>
      </c>
      <c r="K181" s="58" t="str">
        <f>IF(OR($I181="",$I181=0),"",VLOOKUP($I181,Atletas!$H:$M,2,FALSE))</f>
        <v/>
      </c>
      <c r="L181" s="26"/>
      <c r="M181" s="26"/>
    </row>
    <row r="182" spans="1:13" ht="20" customHeight="1">
      <c r="A182" s="26"/>
      <c r="B182" s="26"/>
      <c r="C182" s="26"/>
      <c r="D182" s="26"/>
      <c r="E182" s="26"/>
      <c r="F182" s="26"/>
      <c r="G182" s="26"/>
      <c r="H182" s="26"/>
      <c r="I182" s="57" t="str">
        <f>IFERROR(HLOOKUP($I$8,Atletas!$O$3:$BU$333,174,0),"")</f>
        <v/>
      </c>
      <c r="J182" s="72" t="str">
        <f>IF(OR($I182="",$I182=0),"",VLOOKUP($I182,Atletas!$H:$M,5,FALSE))</f>
        <v/>
      </c>
      <c r="K182" s="58" t="str">
        <f>IF(OR($I182="",$I182=0),"",VLOOKUP($I182,Atletas!$H:$M,2,FALSE))</f>
        <v/>
      </c>
      <c r="L182" s="26"/>
      <c r="M182" s="26"/>
    </row>
    <row r="183" spans="1:13" ht="20" customHeight="1">
      <c r="A183" s="26"/>
      <c r="B183" s="26"/>
      <c r="C183" s="26"/>
      <c r="D183" s="26"/>
      <c r="E183" s="26"/>
      <c r="F183" s="26"/>
      <c r="G183" s="26"/>
      <c r="H183" s="26"/>
      <c r="I183" s="57" t="str">
        <f>IFERROR(HLOOKUP($I$8,Atletas!$O$3:$BU$333,175,0),"")</f>
        <v/>
      </c>
      <c r="J183" s="72" t="str">
        <f>IF(OR($I183="",$I183=0),"",VLOOKUP($I183,Atletas!$H:$M,5,FALSE))</f>
        <v/>
      </c>
      <c r="K183" s="58" t="str">
        <f>IF(OR($I183="",$I183=0),"",VLOOKUP($I183,Atletas!$H:$M,2,FALSE))</f>
        <v/>
      </c>
      <c r="L183" s="26"/>
      <c r="M183" s="26"/>
    </row>
    <row r="184" spans="1:13" ht="20" customHeight="1">
      <c r="A184" s="26"/>
      <c r="B184" s="26"/>
      <c r="C184" s="26"/>
      <c r="D184" s="26"/>
      <c r="E184" s="26"/>
      <c r="F184" s="26"/>
      <c r="G184" s="26"/>
      <c r="H184" s="26"/>
      <c r="I184" s="57" t="str">
        <f>IFERROR(HLOOKUP($I$8,Atletas!$O$3:$BU$333,176,0),"")</f>
        <v/>
      </c>
      <c r="J184" s="72" t="str">
        <f>IF(OR($I184="",$I184=0),"",VLOOKUP($I184,Atletas!$H:$M,5,FALSE))</f>
        <v/>
      </c>
      <c r="K184" s="58" t="str">
        <f>IF(OR($I184="",$I184=0),"",VLOOKUP($I184,Atletas!$H:$M,2,FALSE))</f>
        <v/>
      </c>
      <c r="L184" s="26"/>
      <c r="M184" s="26"/>
    </row>
    <row r="185" spans="1:13" ht="20" customHeight="1">
      <c r="A185" s="26"/>
      <c r="B185" s="26"/>
      <c r="C185" s="26"/>
      <c r="D185" s="26"/>
      <c r="E185" s="26"/>
      <c r="F185" s="26"/>
      <c r="G185" s="26"/>
      <c r="H185" s="26"/>
      <c r="I185" s="57" t="str">
        <f>IFERROR(HLOOKUP($I$8,Atletas!$O$3:$BU$333,177,0),"")</f>
        <v/>
      </c>
      <c r="J185" s="72" t="str">
        <f>IF(OR($I185="",$I185=0),"",VLOOKUP($I185,Atletas!$H:$M,5,FALSE))</f>
        <v/>
      </c>
      <c r="K185" s="58" t="str">
        <f>IF(OR($I185="",$I185=0),"",VLOOKUP($I185,Atletas!$H:$M,2,FALSE))</f>
        <v/>
      </c>
      <c r="L185" s="26"/>
      <c r="M185" s="26"/>
    </row>
    <row r="186" spans="1:13" ht="20" customHeight="1">
      <c r="A186" s="26"/>
      <c r="B186" s="26"/>
      <c r="C186" s="26"/>
      <c r="D186" s="26"/>
      <c r="E186" s="26"/>
      <c r="F186" s="26"/>
      <c r="G186" s="26"/>
      <c r="H186" s="26"/>
      <c r="I186" s="57" t="str">
        <f>IFERROR(HLOOKUP($I$8,Atletas!$O$3:$BU$333,178,0),"")</f>
        <v/>
      </c>
      <c r="J186" s="72" t="str">
        <f>IF(OR($I186="",$I186=0),"",VLOOKUP($I186,Atletas!$H:$M,5,FALSE))</f>
        <v/>
      </c>
      <c r="K186" s="58" t="str">
        <f>IF(OR($I186="",$I186=0),"",VLOOKUP($I186,Atletas!$H:$M,2,FALSE))</f>
        <v/>
      </c>
      <c r="L186" s="26"/>
      <c r="M186" s="26"/>
    </row>
    <row r="187" spans="1:13" ht="20" customHeight="1">
      <c r="A187" s="26"/>
      <c r="B187" s="26"/>
      <c r="C187" s="26"/>
      <c r="D187" s="26"/>
      <c r="E187" s="26"/>
      <c r="F187" s="26"/>
      <c r="G187" s="26"/>
      <c r="H187" s="26"/>
      <c r="I187" s="57" t="str">
        <f>IFERROR(HLOOKUP($I$8,Atletas!$O$3:$BU$333,179,0),"")</f>
        <v/>
      </c>
      <c r="J187" s="72" t="str">
        <f>IF(OR($I187="",$I187=0),"",VLOOKUP($I187,Atletas!$H:$M,5,FALSE))</f>
        <v/>
      </c>
      <c r="K187" s="58" t="str">
        <f>IF(OR($I187="",$I187=0),"",VLOOKUP($I187,Atletas!$H:$M,2,FALSE))</f>
        <v/>
      </c>
      <c r="L187" s="26"/>
      <c r="M187" s="26"/>
    </row>
    <row r="188" spans="1:13" ht="20" customHeight="1">
      <c r="A188" s="26"/>
      <c r="B188" s="26"/>
      <c r="C188" s="26"/>
      <c r="D188" s="26"/>
      <c r="E188" s="26"/>
      <c r="F188" s="26"/>
      <c r="G188" s="26"/>
      <c r="H188" s="26"/>
      <c r="I188" s="57" t="str">
        <f>IFERROR(HLOOKUP($I$8,Atletas!$O$3:$BU$333,180,0),"")</f>
        <v/>
      </c>
      <c r="J188" s="72" t="str">
        <f>IF(OR($I188="",$I188=0),"",VLOOKUP($I188,Atletas!$H:$M,5,FALSE))</f>
        <v/>
      </c>
      <c r="K188" s="58" t="str">
        <f>IF(OR($I188="",$I188=0),"",VLOOKUP($I188,Atletas!$H:$M,2,FALSE))</f>
        <v/>
      </c>
      <c r="L188" s="26"/>
      <c r="M188" s="26"/>
    </row>
    <row r="189" spans="1:13" ht="20" customHeight="1">
      <c r="A189" s="26"/>
      <c r="B189" s="26"/>
      <c r="C189" s="26"/>
      <c r="D189" s="26"/>
      <c r="E189" s="26"/>
      <c r="F189" s="26"/>
      <c r="G189" s="26"/>
      <c r="H189" s="26"/>
      <c r="I189" s="57" t="str">
        <f>IFERROR(HLOOKUP($I$8,Atletas!$O$3:$BU$333,181,0),"")</f>
        <v/>
      </c>
      <c r="J189" s="72" t="str">
        <f>IF(OR($I189="",$I189=0),"",VLOOKUP($I189,Atletas!$H:$M,5,FALSE))</f>
        <v/>
      </c>
      <c r="K189" s="58" t="str">
        <f>IF(OR($I189="",$I189=0),"",VLOOKUP($I189,Atletas!$H:$M,2,FALSE))</f>
        <v/>
      </c>
      <c r="L189" s="26"/>
      <c r="M189" s="26"/>
    </row>
    <row r="190" spans="1:13" ht="20" customHeight="1">
      <c r="A190" s="26"/>
      <c r="B190" s="26"/>
      <c r="C190" s="26"/>
      <c r="D190" s="26"/>
      <c r="E190" s="26"/>
      <c r="F190" s="26"/>
      <c r="G190" s="26"/>
      <c r="H190" s="26"/>
      <c r="I190" s="57" t="str">
        <f>IFERROR(HLOOKUP($I$8,Atletas!$O$3:$BU$333,182,0),"")</f>
        <v/>
      </c>
      <c r="J190" s="72" t="str">
        <f>IF(OR($I190="",$I190=0),"",VLOOKUP($I190,Atletas!$H:$M,5,FALSE))</f>
        <v/>
      </c>
      <c r="K190" s="58" t="str">
        <f>IF(OR($I190="",$I190=0),"",VLOOKUP($I190,Atletas!$H:$M,2,FALSE))</f>
        <v/>
      </c>
      <c r="L190" s="26"/>
      <c r="M190" s="26"/>
    </row>
    <row r="191" spans="1:13" ht="20" customHeight="1">
      <c r="A191" s="26"/>
      <c r="B191" s="26"/>
      <c r="C191" s="26"/>
      <c r="D191" s="26"/>
      <c r="E191" s="26"/>
      <c r="F191" s="26"/>
      <c r="G191" s="26"/>
      <c r="H191" s="26"/>
      <c r="I191" s="57" t="str">
        <f>IFERROR(HLOOKUP($I$8,Atletas!$O$3:$BU$333,183,0),"")</f>
        <v/>
      </c>
      <c r="J191" s="72" t="str">
        <f>IF(OR($I191="",$I191=0),"",VLOOKUP($I191,Atletas!$H:$M,5,FALSE))</f>
        <v/>
      </c>
      <c r="K191" s="58" t="str">
        <f>IF(OR($I191="",$I191=0),"",VLOOKUP($I191,Atletas!$H:$M,2,FALSE))</f>
        <v/>
      </c>
      <c r="L191" s="26"/>
      <c r="M191" s="26"/>
    </row>
    <row r="192" spans="1:13" ht="20" customHeight="1">
      <c r="A192" s="26"/>
      <c r="B192" s="26"/>
      <c r="C192" s="26"/>
      <c r="D192" s="26"/>
      <c r="E192" s="26"/>
      <c r="F192" s="26"/>
      <c r="G192" s="26"/>
      <c r="H192" s="26"/>
      <c r="I192" s="57" t="str">
        <f>IFERROR(HLOOKUP($I$8,Atletas!$O$3:$BU$333,184,0),"")</f>
        <v/>
      </c>
      <c r="J192" s="72" t="str">
        <f>IF(OR($I192="",$I192=0),"",VLOOKUP($I192,Atletas!$H:$M,5,FALSE))</f>
        <v/>
      </c>
      <c r="K192" s="58" t="str">
        <f>IF(OR($I192="",$I192=0),"",VLOOKUP($I192,Atletas!$H:$M,2,FALSE))</f>
        <v/>
      </c>
      <c r="L192" s="26"/>
      <c r="M192" s="26"/>
    </row>
    <row r="193" spans="1:13" ht="20" customHeight="1">
      <c r="A193" s="26"/>
      <c r="B193" s="26"/>
      <c r="C193" s="26"/>
      <c r="D193" s="26"/>
      <c r="E193" s="26"/>
      <c r="F193" s="26"/>
      <c r="G193" s="26"/>
      <c r="H193" s="26"/>
      <c r="I193" s="57" t="str">
        <f>IFERROR(HLOOKUP($I$8,Atletas!$O$3:$BU$333,185,0),"")</f>
        <v/>
      </c>
      <c r="J193" s="72" t="str">
        <f>IF(OR($I193="",$I193=0),"",VLOOKUP($I193,Atletas!$H:$M,5,FALSE))</f>
        <v/>
      </c>
      <c r="K193" s="58" t="str">
        <f>IF(OR($I193="",$I193=0),"",VLOOKUP($I193,Atletas!$H:$M,2,FALSE))</f>
        <v/>
      </c>
      <c r="L193" s="26"/>
      <c r="M193" s="26"/>
    </row>
    <row r="194" spans="1:13" ht="20" customHeight="1">
      <c r="A194" s="26"/>
      <c r="B194" s="26"/>
      <c r="C194" s="26"/>
      <c r="D194" s="26"/>
      <c r="E194" s="26"/>
      <c r="F194" s="26"/>
      <c r="G194" s="26"/>
      <c r="H194" s="26"/>
      <c r="I194" s="57" t="str">
        <f>IFERROR(HLOOKUP($I$8,Atletas!$O$3:$BU$333,186,0),"")</f>
        <v/>
      </c>
      <c r="J194" s="72" t="str">
        <f>IF(OR($I194="",$I194=0),"",VLOOKUP($I194,Atletas!$H:$M,5,FALSE))</f>
        <v/>
      </c>
      <c r="K194" s="58" t="str">
        <f>IF(OR($I194="",$I194=0),"",VLOOKUP($I194,Atletas!$H:$M,2,FALSE))</f>
        <v/>
      </c>
      <c r="L194" s="26"/>
      <c r="M194" s="26"/>
    </row>
    <row r="195" spans="1:13" ht="20" customHeight="1">
      <c r="A195" s="26"/>
      <c r="B195" s="26"/>
      <c r="C195" s="26"/>
      <c r="D195" s="26"/>
      <c r="E195" s="26"/>
      <c r="F195" s="26"/>
      <c r="G195" s="26"/>
      <c r="H195" s="26"/>
      <c r="I195" s="57" t="str">
        <f>IFERROR(HLOOKUP($I$8,Atletas!$O$3:$BU$333,187,0),"")</f>
        <v/>
      </c>
      <c r="J195" s="72" t="str">
        <f>IF(OR($I195="",$I195=0),"",VLOOKUP($I195,Atletas!$H:$M,5,FALSE))</f>
        <v/>
      </c>
      <c r="K195" s="58" t="str">
        <f>IF(OR($I195="",$I195=0),"",VLOOKUP($I195,Atletas!$H:$M,2,FALSE))</f>
        <v/>
      </c>
      <c r="L195" s="26"/>
      <c r="M195" s="26"/>
    </row>
    <row r="196" spans="1:13" ht="20" customHeight="1">
      <c r="A196" s="26"/>
      <c r="B196" s="26"/>
      <c r="C196" s="26"/>
      <c r="D196" s="26"/>
      <c r="E196" s="26"/>
      <c r="F196" s="26"/>
      <c r="G196" s="26"/>
      <c r="H196" s="26"/>
      <c r="I196" s="57" t="str">
        <f>IFERROR(HLOOKUP($I$8,Atletas!$O$3:$BU$333,188,0),"")</f>
        <v/>
      </c>
      <c r="J196" s="72" t="str">
        <f>IF(OR($I196="",$I196=0),"",VLOOKUP($I196,Atletas!$H:$M,5,FALSE))</f>
        <v/>
      </c>
      <c r="K196" s="58" t="str">
        <f>IF(OR($I196="",$I196=0),"",VLOOKUP($I196,Atletas!$H:$M,2,FALSE))</f>
        <v/>
      </c>
      <c r="L196" s="26"/>
      <c r="M196" s="26"/>
    </row>
    <row r="197" spans="1:13" ht="20" customHeight="1">
      <c r="A197" s="26"/>
      <c r="B197" s="26"/>
      <c r="C197" s="26"/>
      <c r="D197" s="26"/>
      <c r="E197" s="26"/>
      <c r="F197" s="26"/>
      <c r="G197" s="26"/>
      <c r="H197" s="26"/>
      <c r="I197" s="57" t="str">
        <f>IFERROR(HLOOKUP($I$8,Atletas!$O$3:$BU$333,189,0),"")</f>
        <v/>
      </c>
      <c r="J197" s="72" t="str">
        <f>IF(OR($I197="",$I197=0),"",VLOOKUP($I197,Atletas!$H:$M,5,FALSE))</f>
        <v/>
      </c>
      <c r="K197" s="58" t="str">
        <f>IF(OR($I197="",$I197=0),"",VLOOKUP($I197,Atletas!$H:$M,2,FALSE))</f>
        <v/>
      </c>
      <c r="L197" s="26"/>
      <c r="M197" s="26"/>
    </row>
    <row r="198" spans="1:13" ht="20" customHeight="1">
      <c r="A198" s="26"/>
      <c r="B198" s="26"/>
      <c r="C198" s="26"/>
      <c r="D198" s="26"/>
      <c r="E198" s="26"/>
      <c r="F198" s="26"/>
      <c r="G198" s="26"/>
      <c r="H198" s="26"/>
      <c r="I198" s="57" t="str">
        <f>IFERROR(HLOOKUP($I$8,Atletas!$O$3:$BU$333,190,0),"")</f>
        <v/>
      </c>
      <c r="J198" s="72" t="str">
        <f>IF(OR($I198="",$I198=0),"",VLOOKUP($I198,Atletas!$H:$M,5,FALSE))</f>
        <v/>
      </c>
      <c r="K198" s="58" t="str">
        <f>IF(OR($I198="",$I198=0),"",VLOOKUP($I198,Atletas!$H:$M,2,FALSE))</f>
        <v/>
      </c>
      <c r="L198" s="26"/>
      <c r="M198" s="26"/>
    </row>
    <row r="199" spans="1:13" ht="20" customHeight="1">
      <c r="A199" s="26"/>
      <c r="B199" s="26"/>
      <c r="C199" s="26"/>
      <c r="D199" s="26"/>
      <c r="E199" s="26"/>
      <c r="F199" s="26"/>
      <c r="G199" s="26"/>
      <c r="H199" s="26"/>
      <c r="I199" s="57" t="str">
        <f>IFERROR(HLOOKUP($I$8,Atletas!$O$3:$BU$333,191,0),"")</f>
        <v/>
      </c>
      <c r="J199" s="72" t="str">
        <f>IF(OR($I199="",$I199=0),"",VLOOKUP($I199,Atletas!$H:$M,5,FALSE))</f>
        <v/>
      </c>
      <c r="K199" s="58" t="str">
        <f>IF(OR($I199="",$I199=0),"",VLOOKUP($I199,Atletas!$H:$M,2,FALSE))</f>
        <v/>
      </c>
      <c r="L199" s="26"/>
      <c r="M199" s="26"/>
    </row>
    <row r="200" spans="1:13" ht="20" customHeight="1">
      <c r="A200" s="26"/>
      <c r="B200" s="26"/>
      <c r="C200" s="26"/>
      <c r="D200" s="26"/>
      <c r="E200" s="26"/>
      <c r="F200" s="26"/>
      <c r="G200" s="26"/>
      <c r="H200" s="26"/>
      <c r="I200" s="57" t="str">
        <f>IFERROR(HLOOKUP($I$8,Atletas!$O$3:$BU$333,192,0),"")</f>
        <v/>
      </c>
      <c r="J200" s="72" t="str">
        <f>IF(OR($I200="",$I200=0),"",VLOOKUP($I200,Atletas!$H:$M,5,FALSE))</f>
        <v/>
      </c>
      <c r="K200" s="58" t="str">
        <f>IF(OR($I200="",$I200=0),"",VLOOKUP($I200,Atletas!$H:$M,2,FALSE))</f>
        <v/>
      </c>
      <c r="L200" s="26"/>
      <c r="M200" s="26"/>
    </row>
    <row r="201" spans="1:13" ht="20" customHeight="1">
      <c r="A201" s="26"/>
      <c r="B201" s="26"/>
      <c r="C201" s="26"/>
      <c r="D201" s="26"/>
      <c r="E201" s="26"/>
      <c r="F201" s="26"/>
      <c r="G201" s="26"/>
      <c r="H201" s="26"/>
      <c r="I201" s="57" t="str">
        <f>IFERROR(HLOOKUP($I$8,Atletas!$O$3:$BU$333,193,0),"")</f>
        <v/>
      </c>
      <c r="J201" s="72" t="str">
        <f>IF(OR($I201="",$I201=0),"",VLOOKUP($I201,Atletas!$H:$M,5,FALSE))</f>
        <v/>
      </c>
      <c r="K201" s="58" t="str">
        <f>IF(OR($I201="",$I201=0),"",VLOOKUP($I201,Atletas!$H:$M,2,FALSE))</f>
        <v/>
      </c>
      <c r="L201" s="26"/>
      <c r="M201" s="26"/>
    </row>
    <row r="202" spans="1:13" ht="20" customHeight="1">
      <c r="A202" s="26"/>
      <c r="B202" s="26"/>
      <c r="C202" s="26"/>
      <c r="D202" s="26"/>
      <c r="E202" s="26"/>
      <c r="F202" s="26"/>
      <c r="G202" s="26"/>
      <c r="H202" s="26"/>
      <c r="I202" s="57" t="str">
        <f>IFERROR(HLOOKUP($I$8,Atletas!$O$3:$BU$333,194,0),"")</f>
        <v/>
      </c>
      <c r="J202" s="72" t="str">
        <f>IF(OR($I202="",$I202=0),"",VLOOKUP($I202,Atletas!$H:$M,5,FALSE))</f>
        <v/>
      </c>
      <c r="K202" s="58" t="str">
        <f>IF(OR($I202="",$I202=0),"",VLOOKUP($I202,Atletas!$H:$M,2,FALSE))</f>
        <v/>
      </c>
      <c r="L202" s="26"/>
      <c r="M202" s="26"/>
    </row>
    <row r="203" spans="1:13" ht="20" customHeight="1">
      <c r="A203" s="26"/>
      <c r="B203" s="26"/>
      <c r="C203" s="26"/>
      <c r="D203" s="26"/>
      <c r="E203" s="26"/>
      <c r="F203" s="26"/>
      <c r="G203" s="26"/>
      <c r="H203" s="26"/>
      <c r="I203" s="57" t="str">
        <f>IFERROR(HLOOKUP($I$8,Atletas!$O$3:$BU$333,195,0),"")</f>
        <v/>
      </c>
      <c r="J203" s="72" t="str">
        <f>IF(OR($I203="",$I203=0),"",VLOOKUP($I203,Atletas!$H:$M,5,FALSE))</f>
        <v/>
      </c>
      <c r="K203" s="58" t="str">
        <f>IF(OR($I203="",$I203=0),"",VLOOKUP($I203,Atletas!$H:$M,2,FALSE))</f>
        <v/>
      </c>
      <c r="L203" s="26"/>
      <c r="M203" s="26"/>
    </row>
    <row r="204" spans="1:13" ht="20" customHeight="1">
      <c r="A204" s="26"/>
      <c r="B204" s="26"/>
      <c r="C204" s="26"/>
      <c r="D204" s="26"/>
      <c r="E204" s="26"/>
      <c r="F204" s="26"/>
      <c r="G204" s="26"/>
      <c r="H204" s="26"/>
      <c r="I204" s="57" t="str">
        <f>IFERROR(HLOOKUP($I$8,Atletas!$O$3:$BU$333,196,0),"")</f>
        <v/>
      </c>
      <c r="J204" s="72" t="str">
        <f>IF(OR($I204="",$I204=0),"",VLOOKUP($I204,Atletas!$H:$M,5,FALSE))</f>
        <v/>
      </c>
      <c r="K204" s="58" t="str">
        <f>IF(OR($I204="",$I204=0),"",VLOOKUP($I204,Atletas!$H:$M,2,FALSE))</f>
        <v/>
      </c>
      <c r="L204" s="26"/>
      <c r="M204" s="26"/>
    </row>
    <row r="205" spans="1:13" ht="20" customHeight="1">
      <c r="A205" s="26"/>
      <c r="B205" s="26"/>
      <c r="C205" s="26"/>
      <c r="D205" s="26"/>
      <c r="E205" s="26"/>
      <c r="F205" s="26"/>
      <c r="G205" s="26"/>
      <c r="H205" s="26"/>
      <c r="I205" s="57" t="str">
        <f>IFERROR(HLOOKUP($I$8,Atletas!$O$3:$BU$333,197,0),"")</f>
        <v/>
      </c>
      <c r="J205" s="72" t="str">
        <f>IF(OR($I205="",$I205=0),"",VLOOKUP($I205,Atletas!$H:$M,5,FALSE))</f>
        <v/>
      </c>
      <c r="K205" s="58" t="str">
        <f>IF(OR($I205="",$I205=0),"",VLOOKUP($I205,Atletas!$H:$M,2,FALSE))</f>
        <v/>
      </c>
      <c r="L205" s="26"/>
      <c r="M205" s="26"/>
    </row>
    <row r="206" spans="1:13" ht="20" customHeight="1">
      <c r="A206" s="26"/>
      <c r="B206" s="26"/>
      <c r="C206" s="26"/>
      <c r="D206" s="26"/>
      <c r="E206" s="26"/>
      <c r="F206" s="26"/>
      <c r="G206" s="26"/>
      <c r="H206" s="26"/>
      <c r="I206" s="57" t="str">
        <f>IFERROR(HLOOKUP($I$8,Atletas!$O$3:$BU$333,198,0),"")</f>
        <v/>
      </c>
      <c r="J206" s="72" t="str">
        <f>IF(OR($I206="",$I206=0),"",VLOOKUP($I206,Atletas!$H:$M,5,FALSE))</f>
        <v/>
      </c>
      <c r="K206" s="58" t="str">
        <f>IF(OR($I206="",$I206=0),"",VLOOKUP($I206,Atletas!$H:$M,2,FALSE))</f>
        <v/>
      </c>
      <c r="L206" s="26"/>
      <c r="M206" s="26"/>
    </row>
    <row r="207" spans="1:13" ht="20" customHeight="1">
      <c r="A207" s="26"/>
      <c r="B207" s="26"/>
      <c r="C207" s="26"/>
      <c r="D207" s="26"/>
      <c r="E207" s="26"/>
      <c r="F207" s="26"/>
      <c r="G207" s="26"/>
      <c r="H207" s="26"/>
      <c r="I207" s="57" t="str">
        <f>IFERROR(HLOOKUP($I$8,Atletas!$O$3:$BU$333,199,0),"")</f>
        <v/>
      </c>
      <c r="J207" s="72" t="str">
        <f>IF(OR($I207="",$I207=0),"",VLOOKUP($I207,Atletas!$H:$M,5,FALSE))</f>
        <v/>
      </c>
      <c r="K207" s="58" t="str">
        <f>IF(OR($I207="",$I207=0),"",VLOOKUP($I207,Atletas!$H:$M,2,FALSE))</f>
        <v/>
      </c>
      <c r="L207" s="26"/>
      <c r="M207" s="26"/>
    </row>
    <row r="208" spans="1:13" ht="20" customHeight="1">
      <c r="A208" s="26"/>
      <c r="B208" s="26"/>
      <c r="C208" s="26"/>
      <c r="D208" s="26"/>
      <c r="E208" s="26"/>
      <c r="F208" s="26"/>
      <c r="G208" s="26"/>
      <c r="H208" s="26"/>
      <c r="I208" s="57" t="str">
        <f>IFERROR(HLOOKUP($I$8,Atletas!$O$3:$BU$333,200,0),"")</f>
        <v/>
      </c>
      <c r="J208" s="72" t="str">
        <f>IF(OR($I208="",$I208=0),"",VLOOKUP($I208,Atletas!$H:$M,5,FALSE))</f>
        <v/>
      </c>
      <c r="K208" s="58" t="str">
        <f>IF(OR($I208="",$I208=0),"",VLOOKUP($I208,Atletas!$H:$M,2,FALSE))</f>
        <v/>
      </c>
      <c r="L208" s="26"/>
      <c r="M208" s="26"/>
    </row>
    <row r="209" spans="1:13" ht="20" customHeight="1">
      <c r="A209" s="26"/>
      <c r="B209" s="26"/>
      <c r="C209" s="26"/>
      <c r="D209" s="26"/>
      <c r="E209" s="26"/>
      <c r="F209" s="26"/>
      <c r="G209" s="26"/>
      <c r="H209" s="26"/>
      <c r="I209" s="56"/>
      <c r="J209" s="56"/>
      <c r="K209" s="26"/>
      <c r="L209" s="26"/>
      <c r="M209" s="26"/>
    </row>
    <row r="210" spans="1:13" ht="20" customHeight="1">
      <c r="A210" s="26"/>
      <c r="B210" s="26"/>
      <c r="C210" s="26"/>
      <c r="D210" s="26"/>
      <c r="E210" s="26"/>
      <c r="F210" s="26"/>
      <c r="G210" s="26"/>
      <c r="H210" s="26"/>
      <c r="I210" s="56"/>
      <c r="J210" s="56"/>
      <c r="K210" s="26"/>
      <c r="L210" s="26"/>
      <c r="M210" s="26"/>
    </row>
    <row r="211" spans="1:13" ht="20" customHeight="1">
      <c r="A211" s="26"/>
      <c r="B211" s="26"/>
      <c r="C211" s="26"/>
      <c r="D211" s="26"/>
      <c r="E211" s="26"/>
      <c r="F211" s="26"/>
      <c r="G211" s="26"/>
      <c r="H211" s="26"/>
      <c r="I211" s="56"/>
      <c r="J211" s="56"/>
      <c r="K211" s="26"/>
      <c r="L211" s="26"/>
      <c r="M211" s="26"/>
    </row>
    <row r="212" spans="1:13" ht="20" customHeight="1">
      <c r="A212" s="26"/>
      <c r="B212" s="26"/>
      <c r="C212" s="26"/>
      <c r="D212" s="26"/>
      <c r="E212" s="26"/>
      <c r="F212" s="26"/>
      <c r="G212" s="26"/>
      <c r="H212" s="26"/>
      <c r="I212" s="56"/>
      <c r="J212" s="56"/>
      <c r="K212" s="26"/>
      <c r="L212" s="26"/>
      <c r="M212" s="26"/>
    </row>
    <row r="213" spans="1:13" ht="20" customHeight="1">
      <c r="A213" s="26"/>
      <c r="B213" s="26"/>
      <c r="C213" s="26"/>
      <c r="D213" s="26"/>
      <c r="E213" s="26"/>
      <c r="F213" s="26"/>
      <c r="G213" s="26"/>
      <c r="H213" s="26"/>
      <c r="I213" s="56"/>
      <c r="J213" s="56"/>
      <c r="K213" s="26"/>
      <c r="L213" s="26"/>
      <c r="M213" s="26"/>
    </row>
    <row r="214" spans="1:13" ht="20" customHeight="1">
      <c r="A214" s="26"/>
      <c r="B214" s="26"/>
      <c r="C214" s="26"/>
      <c r="D214" s="26"/>
      <c r="E214" s="26"/>
      <c r="F214" s="26"/>
      <c r="G214" s="26"/>
      <c r="H214" s="26"/>
      <c r="I214" s="56"/>
      <c r="J214" s="56"/>
      <c r="K214" s="26"/>
      <c r="L214" s="26"/>
      <c r="M214" s="26"/>
    </row>
    <row r="215" spans="1:13" ht="20" customHeight="1">
      <c r="A215" s="26"/>
      <c r="B215" s="26"/>
      <c r="C215" s="26"/>
      <c r="D215" s="26"/>
      <c r="E215" s="26"/>
      <c r="F215" s="26"/>
      <c r="G215" s="26"/>
      <c r="H215" s="26"/>
      <c r="I215" s="56"/>
      <c r="J215" s="56"/>
      <c r="K215" s="26"/>
      <c r="L215" s="26"/>
      <c r="M215" s="26"/>
    </row>
    <row r="216" spans="1:13" ht="20" customHeight="1">
      <c r="A216" s="26"/>
      <c r="B216" s="26"/>
      <c r="C216" s="26"/>
      <c r="D216" s="26"/>
      <c r="E216" s="26"/>
      <c r="F216" s="26"/>
      <c r="G216" s="26"/>
      <c r="H216" s="26"/>
      <c r="I216" s="56"/>
      <c r="J216" s="56"/>
      <c r="K216" s="26"/>
      <c r="L216" s="26"/>
      <c r="M216" s="26"/>
    </row>
    <row r="217" spans="1:13" ht="20" customHeight="1">
      <c r="A217" s="26"/>
      <c r="B217" s="26"/>
      <c r="C217" s="26"/>
      <c r="D217" s="26"/>
      <c r="E217" s="26"/>
      <c r="F217" s="26"/>
      <c r="G217" s="26"/>
      <c r="H217" s="26"/>
      <c r="I217" s="56"/>
      <c r="J217" s="56"/>
      <c r="K217" s="26"/>
      <c r="L217" s="26"/>
      <c r="M217" s="26"/>
    </row>
    <row r="218" spans="1:13" ht="20" customHeight="1">
      <c r="A218" s="26"/>
      <c r="B218" s="26"/>
      <c r="C218" s="26"/>
      <c r="D218" s="26"/>
      <c r="E218" s="26"/>
      <c r="F218" s="26"/>
      <c r="G218" s="26"/>
      <c r="H218" s="26"/>
      <c r="I218" s="56"/>
      <c r="J218" s="56"/>
      <c r="K218" s="26"/>
      <c r="L218" s="26"/>
      <c r="M218" s="26"/>
    </row>
    <row r="219" spans="1:13" ht="20" customHeight="1">
      <c r="A219" s="26"/>
      <c r="B219" s="26"/>
      <c r="C219" s="26"/>
      <c r="D219" s="26"/>
      <c r="E219" s="26"/>
      <c r="F219" s="26"/>
      <c r="G219" s="26"/>
      <c r="H219" s="26"/>
      <c r="I219" s="56"/>
      <c r="J219" s="56"/>
      <c r="K219" s="26"/>
      <c r="L219" s="26"/>
      <c r="M219" s="26"/>
    </row>
    <row r="220" spans="1:13" ht="20" customHeight="1">
      <c r="A220" s="26"/>
      <c r="B220" s="26"/>
      <c r="C220" s="26"/>
      <c r="D220" s="26"/>
      <c r="E220" s="26"/>
      <c r="F220" s="26"/>
      <c r="G220" s="26"/>
      <c r="H220" s="26"/>
      <c r="I220" s="56"/>
      <c r="J220" s="56"/>
      <c r="K220" s="26"/>
      <c r="L220" s="26"/>
      <c r="M220" s="26"/>
    </row>
    <row r="221" spans="1:13" ht="20" customHeight="1">
      <c r="A221" s="26"/>
      <c r="B221" s="26"/>
      <c r="C221" s="26"/>
      <c r="D221" s="26"/>
      <c r="E221" s="26"/>
      <c r="F221" s="26"/>
      <c r="G221" s="26"/>
      <c r="H221" s="26"/>
      <c r="I221" s="56"/>
      <c r="J221" s="56"/>
      <c r="K221" s="26"/>
      <c r="L221" s="26"/>
      <c r="M221" s="26"/>
    </row>
    <row r="222" spans="1:13" ht="20" customHeight="1">
      <c r="A222" s="26"/>
      <c r="B222" s="26"/>
      <c r="C222" s="26"/>
      <c r="D222" s="26"/>
      <c r="E222" s="26"/>
      <c r="F222" s="26"/>
      <c r="G222" s="26"/>
      <c r="H222" s="26"/>
      <c r="I222" s="56"/>
      <c r="J222" s="56"/>
      <c r="K222" s="26"/>
      <c r="L222" s="26"/>
      <c r="M222" s="26"/>
    </row>
    <row r="223" spans="1:13" ht="20" customHeight="1">
      <c r="A223" s="26"/>
      <c r="B223" s="26"/>
      <c r="C223" s="26"/>
      <c r="D223" s="26"/>
      <c r="E223" s="26"/>
      <c r="F223" s="26"/>
      <c r="G223" s="26"/>
      <c r="H223" s="26"/>
      <c r="I223" s="56"/>
      <c r="J223" s="56"/>
      <c r="K223" s="26"/>
      <c r="L223" s="26"/>
      <c r="M223" s="26"/>
    </row>
    <row r="224" spans="1:13" ht="20" customHeight="1">
      <c r="A224" s="26"/>
      <c r="B224" s="26"/>
      <c r="C224" s="26"/>
      <c r="D224" s="26"/>
      <c r="E224" s="26"/>
      <c r="F224" s="26"/>
      <c r="G224" s="26"/>
      <c r="H224" s="26"/>
      <c r="I224" s="56"/>
      <c r="J224" s="56"/>
      <c r="K224" s="26"/>
      <c r="L224" s="26"/>
      <c r="M224" s="26"/>
    </row>
    <row r="225" spans="1:13" ht="20" customHeight="1">
      <c r="A225" s="26"/>
      <c r="B225" s="26"/>
      <c r="C225" s="26"/>
      <c r="D225" s="26"/>
      <c r="E225" s="26"/>
      <c r="F225" s="26"/>
      <c r="G225" s="26"/>
      <c r="H225" s="26"/>
      <c r="I225" s="56"/>
      <c r="J225" s="56"/>
      <c r="K225" s="26"/>
      <c r="L225" s="26"/>
      <c r="M225" s="26"/>
    </row>
    <row r="226" spans="1:13" ht="20" customHeight="1">
      <c r="A226" s="26"/>
      <c r="B226" s="26"/>
      <c r="C226" s="26"/>
      <c r="D226" s="26"/>
      <c r="E226" s="26"/>
      <c r="F226" s="26"/>
      <c r="G226" s="26"/>
      <c r="H226" s="26"/>
      <c r="I226" s="56"/>
      <c r="J226" s="56"/>
      <c r="K226" s="26"/>
      <c r="L226" s="26"/>
      <c r="M226" s="26"/>
    </row>
    <row r="227" spans="1:13" ht="20" customHeight="1">
      <c r="A227" s="26"/>
      <c r="B227" s="26"/>
      <c r="C227" s="26"/>
      <c r="D227" s="26"/>
      <c r="E227" s="26"/>
      <c r="F227" s="26"/>
      <c r="G227" s="26"/>
      <c r="H227" s="26"/>
      <c r="I227" s="56"/>
      <c r="J227" s="56"/>
      <c r="K227" s="26"/>
      <c r="L227" s="26"/>
      <c r="M227" s="26"/>
    </row>
    <row r="228" spans="1:13" ht="20" customHeight="1">
      <c r="A228" s="26"/>
      <c r="B228" s="26"/>
      <c r="C228" s="26"/>
      <c r="D228" s="26"/>
      <c r="E228" s="26"/>
      <c r="F228" s="26"/>
      <c r="G228" s="26"/>
      <c r="H228" s="26"/>
      <c r="I228" s="56"/>
      <c r="J228" s="56"/>
      <c r="K228" s="26"/>
      <c r="L228" s="26"/>
      <c r="M228" s="26"/>
    </row>
    <row r="229" spans="1:13" ht="20" customHeight="1">
      <c r="A229" s="26"/>
      <c r="B229" s="26"/>
      <c r="C229" s="26"/>
      <c r="D229" s="26"/>
      <c r="E229" s="26"/>
      <c r="F229" s="26"/>
      <c r="G229" s="26"/>
      <c r="H229" s="26"/>
      <c r="I229" s="56"/>
      <c r="J229" s="56"/>
      <c r="K229" s="26"/>
      <c r="L229" s="26"/>
      <c r="M229" s="26"/>
    </row>
    <row r="230" spans="1:13" ht="20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</row>
    <row r="231" spans="1:13" ht="20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</row>
    <row r="232" spans="1:13" ht="20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</row>
    <row r="233" spans="1:13" ht="20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</row>
    <row r="234" spans="1:13" ht="20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</row>
    <row r="235" spans="1:13" ht="20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</row>
    <row r="236" spans="1:13" ht="20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</row>
    <row r="237" spans="1:13" ht="20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</row>
    <row r="238" spans="1:13" ht="20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</row>
    <row r="239" spans="1:13" ht="20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</row>
    <row r="240" spans="1:13" ht="20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</row>
    <row r="241" spans="1:13" ht="20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</row>
    <row r="242" spans="1:13" ht="20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</row>
    <row r="243" spans="1:13" ht="20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</row>
    <row r="244" spans="1:13" ht="20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</row>
    <row r="245" spans="1:13" ht="20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</row>
    <row r="246" spans="1:13" ht="20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</row>
    <row r="247" spans="1:13" ht="20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</row>
    <row r="248" spans="1:13" ht="18" customHeight="1"/>
    <row r="249" spans="1:13" s="14" customFormat="1"/>
    <row r="250" spans="1:13">
      <c r="F250" s="22"/>
      <c r="G250" s="22"/>
    </row>
    <row r="251" spans="1:13" s="14" customFormat="1">
      <c r="F251" s="22"/>
      <c r="G251" s="22"/>
    </row>
    <row r="252" spans="1:13" s="14" customFormat="1">
      <c r="F252" s="22"/>
      <c r="G252" s="22"/>
    </row>
    <row r="253" spans="1:13" s="14" customFormat="1">
      <c r="F253" s="22"/>
      <c r="G253" s="22"/>
    </row>
    <row r="254" spans="1:13">
      <c r="F254" s="22"/>
      <c r="G254" s="22"/>
    </row>
    <row r="255" spans="1:13">
      <c r="F255" s="22"/>
      <c r="G255" s="22"/>
    </row>
    <row r="256" spans="1:13">
      <c r="F256" s="22"/>
      <c r="G256" s="22"/>
    </row>
    <row r="257" spans="6:7" s="14" customFormat="1">
      <c r="F257" s="22"/>
      <c r="G257" s="22"/>
    </row>
    <row r="258" spans="6:7" s="14" customFormat="1">
      <c r="F258" s="22"/>
      <c r="G258" s="22"/>
    </row>
    <row r="259" spans="6:7" s="14" customFormat="1">
      <c r="F259" s="22"/>
      <c r="G259" s="22"/>
    </row>
    <row r="260" spans="6:7" s="14" customFormat="1">
      <c r="F260" s="22"/>
      <c r="G260" s="22"/>
    </row>
    <row r="261" spans="6:7" s="14" customFormat="1">
      <c r="F261" s="22"/>
      <c r="G261" s="22"/>
    </row>
    <row r="262" spans="6:7" s="14" customFormat="1">
      <c r="F262" s="22"/>
      <c r="G262" s="22"/>
    </row>
    <row r="263" spans="6:7" s="14" customFormat="1">
      <c r="F263" s="22"/>
      <c r="G263" s="22"/>
    </row>
    <row r="264" spans="6:7">
      <c r="F264" s="22"/>
      <c r="G264" s="22"/>
    </row>
    <row r="265" spans="6:7">
      <c r="F265" s="22"/>
      <c r="G265" s="22"/>
    </row>
    <row r="266" spans="6:7" s="14" customFormat="1">
      <c r="F266" s="22"/>
      <c r="G266" s="22"/>
    </row>
    <row r="267" spans="6:7" s="14" customFormat="1">
      <c r="F267" s="22"/>
      <c r="G267" s="22"/>
    </row>
    <row r="268" spans="6:7" s="14" customFormat="1">
      <c r="F268" s="22"/>
      <c r="G268" s="22"/>
    </row>
    <row r="269" spans="6:7" s="14" customFormat="1">
      <c r="F269" s="22"/>
      <c r="G269" s="22"/>
    </row>
    <row r="270" spans="6:7" s="14" customFormat="1">
      <c r="F270" s="22"/>
      <c r="G270" s="22"/>
    </row>
    <row r="271" spans="6:7" s="14" customFormat="1">
      <c r="F271" s="22"/>
      <c r="G271" s="22"/>
    </row>
    <row r="272" spans="6:7" s="14" customFormat="1">
      <c r="F272" s="22"/>
      <c r="G272" s="22"/>
    </row>
    <row r="273" spans="6:7" s="14" customFormat="1">
      <c r="F273" s="22"/>
      <c r="G273" s="22"/>
    </row>
    <row r="274" spans="6:7" s="14" customFormat="1">
      <c r="F274" s="22"/>
      <c r="G274" s="22"/>
    </row>
    <row r="275" spans="6:7" s="14" customFormat="1">
      <c r="F275" s="22"/>
      <c r="G275" s="22"/>
    </row>
    <row r="276" spans="6:7" s="14" customFormat="1">
      <c r="F276" s="22"/>
      <c r="G276" s="22"/>
    </row>
    <row r="277" spans="6:7" s="14" customFormat="1">
      <c r="F277" s="22"/>
      <c r="G277" s="22"/>
    </row>
    <row r="278" spans="6:7" s="14" customFormat="1">
      <c r="F278" s="22"/>
      <c r="G278" s="22"/>
    </row>
    <row r="279" spans="6:7" s="14" customFormat="1">
      <c r="F279" s="22"/>
      <c r="G279" s="22"/>
    </row>
    <row r="280" spans="6:7" s="14" customFormat="1">
      <c r="F280" s="22"/>
      <c r="G280" s="22"/>
    </row>
    <row r="281" spans="6:7" s="14" customFormat="1">
      <c r="F281" s="22"/>
      <c r="G281" s="22"/>
    </row>
    <row r="282" spans="6:7" s="14" customFormat="1">
      <c r="F282" s="22"/>
      <c r="G282" s="22"/>
    </row>
    <row r="283" spans="6:7" s="14" customFormat="1">
      <c r="F283" s="22"/>
      <c r="G283" s="22"/>
    </row>
    <row r="284" spans="6:7" s="14" customFormat="1">
      <c r="F284" s="22"/>
      <c r="G284" s="22"/>
    </row>
    <row r="285" spans="6:7" s="14" customFormat="1">
      <c r="F285" s="22"/>
      <c r="G285" s="22"/>
    </row>
    <row r="286" spans="6:7" s="14" customFormat="1">
      <c r="F286" s="22"/>
      <c r="G286" s="22"/>
    </row>
    <row r="287" spans="6:7" s="14" customFormat="1">
      <c r="F287" s="22"/>
      <c r="G287" s="22"/>
    </row>
    <row r="288" spans="6:7" s="14" customFormat="1">
      <c r="F288" s="22"/>
      <c r="G288" s="22"/>
    </row>
    <row r="289" spans="6:7" s="14" customFormat="1">
      <c r="F289" s="22"/>
      <c r="G289" s="22"/>
    </row>
    <row r="290" spans="6:7" s="14" customFormat="1">
      <c r="F290" s="22"/>
      <c r="G290" s="22"/>
    </row>
    <row r="291" spans="6:7" s="14" customFormat="1">
      <c r="F291" s="22"/>
      <c r="G291" s="22"/>
    </row>
    <row r="292" spans="6:7" s="14" customFormat="1">
      <c r="F292" s="22"/>
      <c r="G292" s="22"/>
    </row>
    <row r="293" spans="6:7" s="14" customFormat="1">
      <c r="F293" s="22"/>
      <c r="G293" s="22"/>
    </row>
    <row r="294" spans="6:7" s="14" customFormat="1">
      <c r="F294" s="22"/>
      <c r="G294" s="22"/>
    </row>
    <row r="295" spans="6:7" s="14" customFormat="1">
      <c r="F295" s="22"/>
      <c r="G295" s="22"/>
    </row>
    <row r="296" spans="6:7" s="14" customFormat="1">
      <c r="F296" s="22"/>
      <c r="G296" s="22"/>
    </row>
    <row r="297" spans="6:7" s="14" customFormat="1">
      <c r="F297" s="22"/>
      <c r="G297" s="22"/>
    </row>
    <row r="298" spans="6:7">
      <c r="F298" s="22"/>
      <c r="G298" s="22"/>
    </row>
    <row r="299" spans="6:7">
      <c r="F299" s="22"/>
      <c r="G299" s="22"/>
    </row>
    <row r="300" spans="6:7">
      <c r="F300" s="22"/>
      <c r="G300" s="22"/>
    </row>
    <row r="301" spans="6:7">
      <c r="F301" s="22"/>
      <c r="G301" s="22"/>
    </row>
    <row r="302" spans="6:7">
      <c r="F302" s="22"/>
      <c r="G302" s="22"/>
    </row>
    <row r="303" spans="6:7">
      <c r="F303" s="22"/>
      <c r="G303" s="22"/>
    </row>
    <row r="304" spans="6:7">
      <c r="F304" s="22"/>
      <c r="G304" s="22"/>
    </row>
    <row r="305" spans="6:7" s="14" customFormat="1">
      <c r="F305" s="22"/>
      <c r="G305" s="22"/>
    </row>
    <row r="306" spans="6:7" s="14" customFormat="1">
      <c r="F306" s="22"/>
      <c r="G306" s="22"/>
    </row>
    <row r="307" spans="6:7" s="14" customFormat="1">
      <c r="F307" s="22"/>
      <c r="G307" s="22"/>
    </row>
    <row r="308" spans="6:7" s="14" customFormat="1">
      <c r="F308" s="22"/>
      <c r="G308" s="22"/>
    </row>
    <row r="309" spans="6:7" s="14" customFormat="1">
      <c r="F309" s="22"/>
      <c r="G309" s="22"/>
    </row>
    <row r="310" spans="6:7" s="14" customFormat="1">
      <c r="F310" s="22"/>
      <c r="G310" s="22"/>
    </row>
    <row r="311" spans="6:7" s="14" customFormat="1">
      <c r="F311" s="22"/>
      <c r="G311" s="22"/>
    </row>
    <row r="312" spans="6:7" s="14" customFormat="1">
      <c r="F312" s="22"/>
      <c r="G312" s="22"/>
    </row>
    <row r="313" spans="6:7" s="14" customFormat="1">
      <c r="F313" s="22"/>
      <c r="G313" s="22"/>
    </row>
    <row r="314" spans="6:7" s="14" customFormat="1">
      <c r="F314" s="22"/>
      <c r="G314" s="22"/>
    </row>
    <row r="315" spans="6:7" s="14" customFormat="1">
      <c r="F315" s="22"/>
      <c r="G315" s="22"/>
    </row>
    <row r="316" spans="6:7" s="14" customFormat="1">
      <c r="F316" s="22"/>
      <c r="G316" s="22"/>
    </row>
    <row r="317" spans="6:7" s="14" customFormat="1">
      <c r="F317" s="22"/>
      <c r="G317" s="22"/>
    </row>
    <row r="318" spans="6:7" s="14" customFormat="1">
      <c r="F318" s="22"/>
      <c r="G318" s="22"/>
    </row>
    <row r="319" spans="6:7" s="14" customFormat="1">
      <c r="F319" s="22"/>
      <c r="G319" s="22"/>
    </row>
    <row r="320" spans="6:7" s="14" customFormat="1">
      <c r="F320" s="22"/>
      <c r="G320" s="22"/>
    </row>
    <row r="321" spans="6:7" s="14" customFormat="1">
      <c r="F321" s="22"/>
      <c r="G321" s="22"/>
    </row>
    <row r="322" spans="6:7" s="14" customFormat="1">
      <c r="F322" s="22"/>
      <c r="G322" s="22"/>
    </row>
    <row r="323" spans="6:7" s="14" customFormat="1">
      <c r="F323" s="22"/>
      <c r="G323" s="22"/>
    </row>
    <row r="324" spans="6:7" s="14" customFormat="1">
      <c r="F324" s="22"/>
      <c r="G324" s="22"/>
    </row>
    <row r="325" spans="6:7" s="14" customFormat="1">
      <c r="F325" s="22"/>
      <c r="G325" s="22"/>
    </row>
    <row r="326" spans="6:7" s="14" customFormat="1">
      <c r="F326" s="22"/>
      <c r="G326" s="22"/>
    </row>
    <row r="327" spans="6:7" s="14" customFormat="1">
      <c r="F327" s="22"/>
      <c r="G327" s="22"/>
    </row>
    <row r="328" spans="6:7" s="14" customFormat="1">
      <c r="F328" s="22"/>
      <c r="G328" s="22"/>
    </row>
    <row r="329" spans="6:7" s="14" customFormat="1">
      <c r="F329" s="22"/>
      <c r="G329" s="22"/>
    </row>
    <row r="330" spans="6:7" s="14" customFormat="1">
      <c r="F330" s="22"/>
      <c r="G330" s="22"/>
    </row>
    <row r="331" spans="6:7" s="14" customFormat="1">
      <c r="F331" s="22"/>
      <c r="G331" s="22"/>
    </row>
    <row r="332" spans="6:7" s="14" customFormat="1">
      <c r="F332" s="22"/>
      <c r="G332" s="22"/>
    </row>
    <row r="333" spans="6:7" s="14" customFormat="1">
      <c r="F333" s="22"/>
      <c r="G333" s="22"/>
    </row>
    <row r="334" spans="6:7" s="14" customFormat="1">
      <c r="F334" s="22"/>
      <c r="G334" s="22"/>
    </row>
    <row r="335" spans="6:7" s="14" customFormat="1">
      <c r="F335" s="22"/>
      <c r="G335" s="22"/>
    </row>
    <row r="336" spans="6:7" s="14" customFormat="1">
      <c r="F336" s="22"/>
      <c r="G336" s="22"/>
    </row>
    <row r="337" spans="6:7" s="14" customFormat="1">
      <c r="F337" s="22"/>
      <c r="G337" s="22"/>
    </row>
    <row r="338" spans="6:7" s="14" customFormat="1">
      <c r="F338" s="22"/>
      <c r="G338" s="22"/>
    </row>
    <row r="339" spans="6:7" s="14" customFormat="1">
      <c r="F339" s="22"/>
      <c r="G339" s="22"/>
    </row>
    <row r="340" spans="6:7" s="14" customFormat="1">
      <c r="F340" s="22"/>
      <c r="G340" s="22"/>
    </row>
    <row r="341" spans="6:7" s="14" customFormat="1">
      <c r="F341" s="22"/>
      <c r="G341" s="22"/>
    </row>
    <row r="342" spans="6:7" s="14" customFormat="1">
      <c r="F342" s="22"/>
      <c r="G342" s="22"/>
    </row>
    <row r="343" spans="6:7" s="14" customFormat="1">
      <c r="F343" s="22"/>
      <c r="G343" s="22"/>
    </row>
    <row r="344" spans="6:7" s="14" customFormat="1">
      <c r="F344" s="22"/>
      <c r="G344" s="22"/>
    </row>
    <row r="345" spans="6:7" s="14" customFormat="1">
      <c r="F345" s="22"/>
      <c r="G345" s="22"/>
    </row>
    <row r="346" spans="6:7" s="14" customFormat="1">
      <c r="F346" s="22"/>
      <c r="G346" s="22"/>
    </row>
    <row r="347" spans="6:7" s="14" customFormat="1">
      <c r="F347" s="22"/>
      <c r="G347" s="22"/>
    </row>
    <row r="348" spans="6:7" s="14" customFormat="1">
      <c r="F348" s="22"/>
      <c r="G348" s="22"/>
    </row>
    <row r="349" spans="6:7" s="14" customFormat="1">
      <c r="F349" s="22"/>
      <c r="G349" s="22"/>
    </row>
    <row r="350" spans="6:7" s="14" customFormat="1">
      <c r="F350" s="22"/>
      <c r="G350" s="22"/>
    </row>
    <row r="351" spans="6:7" s="14" customFormat="1">
      <c r="F351" s="22"/>
      <c r="G351" s="22"/>
    </row>
    <row r="352" spans="6:7" s="14" customFormat="1">
      <c r="F352" s="22"/>
      <c r="G352" s="22"/>
    </row>
    <row r="353" spans="6:7" s="14" customFormat="1">
      <c r="F353" s="22"/>
      <c r="G353" s="22"/>
    </row>
    <row r="354" spans="6:7" s="14" customFormat="1">
      <c r="F354" s="22"/>
      <c r="G354" s="22"/>
    </row>
    <row r="355" spans="6:7" s="14" customFormat="1">
      <c r="F355" s="22"/>
      <c r="G355" s="22"/>
    </row>
    <row r="356" spans="6:7" s="14" customFormat="1">
      <c r="F356" s="22"/>
      <c r="G356" s="22"/>
    </row>
    <row r="357" spans="6:7" s="14" customFormat="1">
      <c r="F357" s="22"/>
      <c r="G357" s="22"/>
    </row>
    <row r="358" spans="6:7" s="14" customFormat="1">
      <c r="F358" s="22"/>
      <c r="G358" s="22"/>
    </row>
    <row r="359" spans="6:7" s="14" customFormat="1">
      <c r="F359" s="22"/>
      <c r="G359" s="22"/>
    </row>
    <row r="360" spans="6:7" s="14" customFormat="1">
      <c r="F360" s="22"/>
      <c r="G360" s="22"/>
    </row>
    <row r="361" spans="6:7" s="14" customFormat="1">
      <c r="F361" s="22"/>
      <c r="G361" s="22"/>
    </row>
    <row r="362" spans="6:7" s="14" customFormat="1">
      <c r="F362" s="22"/>
      <c r="G362" s="22"/>
    </row>
    <row r="363" spans="6:7" s="14" customFormat="1">
      <c r="F363" s="22"/>
      <c r="G363" s="22"/>
    </row>
    <row r="364" spans="6:7" s="14" customFormat="1">
      <c r="F364" s="22"/>
      <c r="G364" s="22"/>
    </row>
    <row r="365" spans="6:7" s="14" customFormat="1">
      <c r="F365" s="22"/>
      <c r="G365" s="22"/>
    </row>
    <row r="366" spans="6:7" s="14" customFormat="1">
      <c r="F366" s="22"/>
      <c r="G366" s="22"/>
    </row>
    <row r="367" spans="6:7" s="14" customFormat="1">
      <c r="F367" s="22"/>
      <c r="G367" s="22"/>
    </row>
    <row r="368" spans="6:7" s="14" customFormat="1">
      <c r="F368" s="22"/>
      <c r="G368" s="22"/>
    </row>
    <row r="369" spans="1:7" s="14" customFormat="1">
      <c r="F369" s="22"/>
      <c r="G369" s="22"/>
    </row>
    <row r="370" spans="1:7" s="14" customFormat="1">
      <c r="F370" s="22"/>
      <c r="G370" s="22"/>
    </row>
    <row r="371" spans="1:7" s="14" customFormat="1">
      <c r="F371" s="22"/>
      <c r="G371" s="22"/>
    </row>
    <row r="372" spans="1:7" s="14" customFormat="1">
      <c r="F372" s="22"/>
      <c r="G372" s="22"/>
    </row>
    <row r="373" spans="1:7" s="14" customFormat="1">
      <c r="F373" s="22"/>
      <c r="G373" s="22"/>
    </row>
    <row r="374" spans="1:7" s="14" customFormat="1">
      <c r="F374" s="22"/>
      <c r="G374" s="22"/>
    </row>
    <row r="375" spans="1:7" s="14" customFormat="1">
      <c r="F375" s="22"/>
      <c r="G375" s="22"/>
    </row>
    <row r="376" spans="1:7" s="14" customFormat="1">
      <c r="F376" s="22"/>
      <c r="G376" s="22"/>
    </row>
    <row r="377" spans="1:7" s="14" customFormat="1">
      <c r="A377" s="23"/>
      <c r="B377" s="22"/>
      <c r="C377" s="24"/>
      <c r="D377" s="23"/>
      <c r="E377" s="23"/>
      <c r="F377" s="22"/>
      <c r="G377" s="22"/>
    </row>
    <row r="378" spans="1:7" s="14" customFormat="1">
      <c r="A378" s="23"/>
      <c r="B378" s="22"/>
      <c r="C378" s="24"/>
      <c r="D378" s="23"/>
      <c r="E378" s="23"/>
      <c r="F378" s="22"/>
      <c r="G378" s="22"/>
    </row>
    <row r="379" spans="1:7" s="14" customFormat="1">
      <c r="A379" s="23"/>
      <c r="B379" s="22"/>
      <c r="C379" s="24"/>
      <c r="D379" s="23"/>
      <c r="E379" s="23"/>
      <c r="F379" s="22"/>
      <c r="G379" s="22"/>
    </row>
    <row r="380" spans="1:7" s="14" customFormat="1">
      <c r="A380" s="23"/>
      <c r="B380" s="22"/>
      <c r="C380" s="24"/>
      <c r="D380" s="23"/>
      <c r="E380" s="23"/>
      <c r="F380" s="22"/>
      <c r="G380" s="22"/>
    </row>
    <row r="381" spans="1:7" s="14" customFormat="1">
      <c r="A381" s="23"/>
      <c r="B381" s="22"/>
      <c r="C381" s="24"/>
      <c r="D381" s="23"/>
      <c r="E381" s="23"/>
      <c r="F381" s="22"/>
      <c r="G381" s="22"/>
    </row>
    <row r="382" spans="1:7" s="14" customFormat="1">
      <c r="A382" s="23"/>
      <c r="B382" s="22"/>
      <c r="C382" s="24"/>
      <c r="D382" s="23"/>
      <c r="E382" s="23"/>
      <c r="F382" s="22"/>
      <c r="G382" s="22"/>
    </row>
    <row r="383" spans="1:7" s="14" customFormat="1">
      <c r="A383" s="23"/>
      <c r="B383" s="22"/>
      <c r="C383" s="24"/>
      <c r="D383" s="23"/>
      <c r="E383" s="23"/>
      <c r="F383" s="22"/>
      <c r="G383" s="22"/>
    </row>
    <row r="384" spans="1:7" s="14" customFormat="1">
      <c r="A384" s="23"/>
      <c r="B384" s="22"/>
      <c r="C384" s="24"/>
      <c r="D384" s="23"/>
      <c r="E384" s="23"/>
      <c r="F384" s="22"/>
      <c r="G384" s="22"/>
    </row>
    <row r="385" spans="1:7" s="14" customFormat="1">
      <c r="A385" s="23"/>
      <c r="B385" s="22"/>
      <c r="C385" s="24"/>
      <c r="D385" s="23"/>
      <c r="E385" s="23"/>
      <c r="F385" s="22"/>
      <c r="G385" s="22"/>
    </row>
    <row r="386" spans="1:7" s="14" customFormat="1">
      <c r="A386" s="23"/>
      <c r="B386" s="22"/>
      <c r="C386" s="24"/>
      <c r="D386" s="23"/>
      <c r="E386" s="23"/>
      <c r="F386" s="22"/>
      <c r="G386" s="22"/>
    </row>
    <row r="387" spans="1:7" s="14" customFormat="1">
      <c r="A387" s="23"/>
      <c r="B387" s="22"/>
      <c r="C387" s="24"/>
      <c r="D387" s="23"/>
      <c r="E387" s="23"/>
      <c r="F387" s="22"/>
      <c r="G387" s="22"/>
    </row>
    <row r="388" spans="1:7" s="14" customFormat="1">
      <c r="A388" s="23"/>
      <c r="B388" s="22"/>
      <c r="C388" s="24"/>
      <c r="D388" s="23"/>
      <c r="E388" s="23"/>
      <c r="F388" s="22"/>
      <c r="G388" s="22"/>
    </row>
    <row r="389" spans="1:7" s="14" customFormat="1">
      <c r="A389" s="23"/>
      <c r="B389" s="22"/>
      <c r="C389" s="24"/>
      <c r="D389" s="23"/>
      <c r="E389" s="23"/>
      <c r="F389" s="22"/>
      <c r="G389" s="22"/>
    </row>
    <row r="390" spans="1:7" s="14" customFormat="1">
      <c r="A390" s="23"/>
      <c r="B390" s="22"/>
      <c r="C390" s="24"/>
      <c r="D390" s="23"/>
      <c r="E390" s="23"/>
      <c r="F390" s="22"/>
      <c r="G390" s="22"/>
    </row>
    <row r="391" spans="1:7" s="14" customFormat="1">
      <c r="A391" s="23"/>
      <c r="B391" s="22"/>
      <c r="C391" s="24"/>
      <c r="D391" s="23"/>
      <c r="E391" s="23"/>
      <c r="F391" s="22"/>
      <c r="G391" s="22"/>
    </row>
    <row r="392" spans="1:7" s="14" customFormat="1">
      <c r="A392" s="23"/>
      <c r="B392" s="22"/>
      <c r="C392" s="24"/>
      <c r="D392" s="23"/>
      <c r="E392" s="23"/>
      <c r="F392" s="22"/>
      <c r="G392" s="22"/>
    </row>
    <row r="393" spans="1:7" s="14" customFormat="1">
      <c r="A393" s="23"/>
      <c r="B393" s="22"/>
      <c r="C393" s="24"/>
      <c r="D393" s="23"/>
      <c r="E393" s="23"/>
      <c r="F393" s="22"/>
      <c r="G393" s="22"/>
    </row>
    <row r="394" spans="1:7" s="14" customFormat="1">
      <c r="A394" s="23"/>
      <c r="B394" s="22"/>
      <c r="C394" s="24"/>
      <c r="D394" s="23"/>
      <c r="E394" s="23"/>
      <c r="F394" s="22"/>
      <c r="G394" s="22"/>
    </row>
    <row r="395" spans="1:7" s="14" customFormat="1">
      <c r="A395" s="23"/>
      <c r="B395" s="22"/>
      <c r="C395" s="24"/>
      <c r="D395" s="23"/>
      <c r="E395" s="23"/>
      <c r="F395" s="22"/>
      <c r="G395" s="22"/>
    </row>
    <row r="396" spans="1:7" s="14" customFormat="1">
      <c r="A396" s="23"/>
      <c r="B396" s="22"/>
      <c r="C396" s="24"/>
      <c r="D396" s="23"/>
      <c r="E396" s="23"/>
      <c r="F396" s="22"/>
      <c r="G396" s="22"/>
    </row>
    <row r="397" spans="1:7" s="14" customFormat="1">
      <c r="A397" s="23"/>
      <c r="B397" s="22"/>
      <c r="C397" s="24"/>
      <c r="D397" s="23"/>
      <c r="E397" s="23"/>
      <c r="F397" s="22"/>
      <c r="G397" s="22"/>
    </row>
    <row r="398" spans="1:7" s="14" customFormat="1">
      <c r="A398" s="23"/>
      <c r="B398" s="22"/>
      <c r="C398" s="24"/>
      <c r="D398" s="23"/>
      <c r="E398" s="23"/>
      <c r="F398" s="22"/>
      <c r="G398" s="22"/>
    </row>
    <row r="399" spans="1:7" s="14" customFormat="1">
      <c r="A399" s="23"/>
      <c r="B399" s="22"/>
      <c r="C399" s="24"/>
      <c r="D399" s="23"/>
      <c r="E399" s="23"/>
      <c r="F399" s="22"/>
      <c r="G399" s="22"/>
    </row>
    <row r="400" spans="1:7" s="14" customFormat="1">
      <c r="A400" s="23"/>
      <c r="B400" s="22"/>
      <c r="C400" s="24"/>
      <c r="D400" s="23"/>
      <c r="E400" s="23"/>
      <c r="F400" s="22"/>
      <c r="G400" s="22"/>
    </row>
    <row r="401" spans="1:7" s="14" customFormat="1">
      <c r="A401" s="23"/>
      <c r="B401" s="22"/>
      <c r="C401" s="24"/>
      <c r="D401" s="23"/>
      <c r="E401" s="23"/>
      <c r="F401" s="22"/>
      <c r="G401" s="22"/>
    </row>
    <row r="402" spans="1:7" s="14" customFormat="1">
      <c r="A402" s="23"/>
      <c r="B402" s="22"/>
      <c r="C402" s="24"/>
      <c r="D402" s="23"/>
      <c r="E402" s="23"/>
      <c r="F402" s="22"/>
      <c r="G402" s="22"/>
    </row>
    <row r="403" spans="1:7" s="14" customFormat="1">
      <c r="A403" s="23"/>
      <c r="B403" s="22"/>
      <c r="C403" s="24"/>
      <c r="D403" s="23"/>
      <c r="E403" s="23"/>
      <c r="F403" s="22"/>
      <c r="G403" s="22"/>
    </row>
    <row r="404" spans="1:7" s="14" customFormat="1">
      <c r="A404" s="23"/>
      <c r="B404" s="22"/>
      <c r="C404" s="24"/>
      <c r="D404" s="23"/>
      <c r="E404" s="23"/>
      <c r="F404" s="22"/>
      <c r="G404" s="22"/>
    </row>
    <row r="405" spans="1:7" s="14" customFormat="1">
      <c r="A405" s="23"/>
      <c r="B405" s="22"/>
      <c r="C405" s="24"/>
      <c r="D405" s="23"/>
      <c r="E405" s="23"/>
      <c r="F405" s="22"/>
      <c r="G405" s="22"/>
    </row>
    <row r="406" spans="1:7" s="14" customFormat="1">
      <c r="A406" s="23"/>
      <c r="B406" s="22"/>
      <c r="C406" s="24"/>
      <c r="D406" s="23"/>
      <c r="E406" s="23"/>
      <c r="F406" s="22"/>
      <c r="G406" s="22"/>
    </row>
    <row r="407" spans="1:7" s="14" customFormat="1">
      <c r="A407" s="23"/>
      <c r="B407" s="22"/>
      <c r="C407" s="24"/>
      <c r="D407" s="23"/>
      <c r="E407" s="23"/>
      <c r="F407" s="22"/>
      <c r="G407" s="22"/>
    </row>
    <row r="408" spans="1:7" s="14" customFormat="1">
      <c r="A408" s="23"/>
      <c r="B408" s="22"/>
      <c r="C408" s="24"/>
      <c r="D408" s="23"/>
      <c r="E408" s="23"/>
      <c r="F408" s="22"/>
      <c r="G408" s="22"/>
    </row>
    <row r="409" spans="1:7" s="14" customFormat="1">
      <c r="A409" s="23"/>
      <c r="B409" s="22"/>
      <c r="C409" s="24"/>
      <c r="D409" s="23"/>
      <c r="E409" s="23"/>
      <c r="F409" s="22"/>
      <c r="G409" s="22"/>
    </row>
    <row r="410" spans="1:7" s="14" customFormat="1">
      <c r="A410" s="23"/>
      <c r="B410" s="22"/>
      <c r="C410" s="24"/>
      <c r="D410" s="23"/>
      <c r="E410" s="23"/>
      <c r="F410" s="22"/>
      <c r="G410" s="22"/>
    </row>
    <row r="411" spans="1:7" s="14" customFormat="1">
      <c r="A411" s="23"/>
      <c r="B411" s="22"/>
      <c r="C411" s="24"/>
      <c r="D411" s="23"/>
      <c r="E411" s="23"/>
      <c r="F411" s="22"/>
      <c r="G411" s="22"/>
    </row>
    <row r="412" spans="1:7" s="14" customFormat="1">
      <c r="A412" s="23"/>
      <c r="B412" s="22"/>
      <c r="C412" s="24"/>
      <c r="D412" s="23"/>
      <c r="E412" s="23"/>
      <c r="F412" s="22"/>
      <c r="G412" s="22"/>
    </row>
    <row r="413" spans="1:7" s="14" customFormat="1">
      <c r="A413" s="23"/>
      <c r="B413" s="22"/>
      <c r="C413" s="24"/>
      <c r="D413" s="23"/>
      <c r="E413" s="23"/>
      <c r="F413" s="22"/>
      <c r="G413" s="22"/>
    </row>
    <row r="414" spans="1:7" s="14" customFormat="1">
      <c r="A414" s="23"/>
      <c r="B414" s="22"/>
      <c r="C414" s="24"/>
      <c r="D414" s="23"/>
      <c r="E414" s="23"/>
      <c r="F414" s="22"/>
      <c r="G414" s="22"/>
    </row>
    <row r="415" spans="1:7" s="14" customFormat="1">
      <c r="A415" s="23"/>
      <c r="B415" s="22"/>
      <c r="C415" s="24"/>
      <c r="D415" s="23"/>
      <c r="E415" s="23"/>
      <c r="F415" s="22"/>
      <c r="G415" s="22"/>
    </row>
    <row r="416" spans="1:7" s="14" customFormat="1">
      <c r="A416" s="23"/>
      <c r="B416" s="22"/>
      <c r="C416" s="24"/>
      <c r="D416" s="23"/>
      <c r="E416" s="23"/>
      <c r="F416" s="22"/>
      <c r="G416" s="22"/>
    </row>
    <row r="417" spans="1:7" s="14" customFormat="1">
      <c r="A417" s="23"/>
      <c r="B417" s="22"/>
      <c r="C417" s="24"/>
      <c r="D417" s="23"/>
      <c r="E417" s="23"/>
      <c r="F417" s="22"/>
      <c r="G417" s="22"/>
    </row>
    <row r="418" spans="1:7" s="14" customFormat="1">
      <c r="A418" s="23"/>
      <c r="B418" s="22"/>
      <c r="C418" s="24"/>
      <c r="D418" s="23"/>
      <c r="E418" s="23"/>
      <c r="F418" s="22"/>
      <c r="G418" s="22"/>
    </row>
    <row r="419" spans="1:7" s="14" customFormat="1">
      <c r="A419" s="23"/>
      <c r="B419" s="22"/>
      <c r="C419" s="24"/>
      <c r="D419" s="23"/>
      <c r="E419" s="23"/>
      <c r="F419" s="22"/>
      <c r="G419" s="22"/>
    </row>
    <row r="420" spans="1:7" s="14" customFormat="1">
      <c r="A420" s="23"/>
      <c r="B420" s="22"/>
      <c r="C420" s="24"/>
      <c r="D420" s="23"/>
      <c r="E420" s="23"/>
      <c r="F420" s="22"/>
      <c r="G420" s="22"/>
    </row>
    <row r="421" spans="1:7" s="14" customFormat="1">
      <c r="A421" s="23"/>
      <c r="B421" s="22"/>
      <c r="C421" s="24"/>
      <c r="D421" s="23"/>
      <c r="E421" s="23"/>
      <c r="F421" s="22"/>
      <c r="G421" s="22"/>
    </row>
    <row r="422" spans="1:7" s="14" customFormat="1">
      <c r="A422" s="23"/>
      <c r="B422" s="22"/>
      <c r="C422" s="24"/>
      <c r="D422" s="23"/>
      <c r="E422" s="23"/>
      <c r="F422" s="22"/>
      <c r="G422" s="22"/>
    </row>
    <row r="423" spans="1:7" s="14" customFormat="1">
      <c r="A423" s="23"/>
      <c r="B423" s="22"/>
      <c r="C423" s="24"/>
      <c r="D423" s="23"/>
      <c r="E423" s="23"/>
      <c r="F423" s="22"/>
      <c r="G423" s="22"/>
    </row>
    <row r="424" spans="1:7" s="14" customFormat="1">
      <c r="A424" s="23"/>
      <c r="B424" s="22"/>
      <c r="C424" s="24"/>
      <c r="D424" s="23"/>
      <c r="E424" s="23"/>
      <c r="F424" s="22"/>
      <c r="G424" s="22"/>
    </row>
    <row r="425" spans="1:7" s="14" customFormat="1">
      <c r="A425" s="23"/>
      <c r="B425" s="22"/>
      <c r="C425" s="24"/>
      <c r="D425" s="23"/>
      <c r="E425" s="23"/>
      <c r="F425" s="22"/>
      <c r="G425" s="22"/>
    </row>
    <row r="426" spans="1:7" s="14" customFormat="1">
      <c r="A426" s="23"/>
      <c r="B426" s="22"/>
      <c r="C426" s="24"/>
      <c r="D426" s="23"/>
      <c r="E426" s="23"/>
      <c r="F426" s="22"/>
      <c r="G426" s="22"/>
    </row>
    <row r="427" spans="1:7" s="14" customFormat="1">
      <c r="A427" s="23"/>
      <c r="B427" s="22"/>
      <c r="C427" s="24"/>
      <c r="D427" s="23"/>
      <c r="E427" s="23"/>
      <c r="F427" s="22"/>
      <c r="G427" s="22"/>
    </row>
    <row r="428" spans="1:7" s="14" customFormat="1">
      <c r="A428" s="23"/>
      <c r="B428" s="22"/>
      <c r="C428" s="24"/>
      <c r="D428" s="23"/>
      <c r="E428" s="23"/>
      <c r="F428" s="22"/>
      <c r="G428" s="22"/>
    </row>
    <row r="429" spans="1:7" s="14" customFormat="1">
      <c r="A429" s="23"/>
      <c r="B429" s="22"/>
      <c r="C429" s="24"/>
      <c r="D429" s="23"/>
      <c r="E429" s="23"/>
      <c r="F429" s="22"/>
      <c r="G429" s="22"/>
    </row>
    <row r="430" spans="1:7" s="14" customFormat="1">
      <c r="A430" s="23"/>
      <c r="B430" s="22"/>
      <c r="C430" s="24"/>
      <c r="D430" s="23"/>
      <c r="E430" s="23"/>
      <c r="F430" s="22"/>
      <c r="G430" s="22"/>
    </row>
    <row r="431" spans="1:7" s="14" customFormat="1">
      <c r="A431" s="23"/>
      <c r="B431" s="22"/>
      <c r="C431" s="24"/>
      <c r="D431" s="23"/>
      <c r="E431" s="23"/>
      <c r="F431" s="22"/>
      <c r="G431" s="22"/>
    </row>
    <row r="432" spans="1:7" s="14" customFormat="1">
      <c r="A432" s="23"/>
      <c r="B432" s="22"/>
      <c r="C432" s="24"/>
      <c r="D432" s="23"/>
      <c r="E432" s="23"/>
      <c r="F432" s="22"/>
      <c r="G432" s="22"/>
    </row>
    <row r="433" spans="1:7" s="14" customFormat="1">
      <c r="A433" s="23"/>
      <c r="B433" s="22"/>
      <c r="C433" s="24"/>
      <c r="D433" s="23"/>
      <c r="E433" s="23"/>
      <c r="F433" s="22"/>
      <c r="G433" s="22"/>
    </row>
    <row r="434" spans="1:7" s="14" customFormat="1">
      <c r="A434" s="23"/>
      <c r="B434" s="22"/>
      <c r="C434" s="24"/>
      <c r="D434" s="23"/>
      <c r="E434" s="23"/>
      <c r="F434" s="22"/>
      <c r="G434" s="22"/>
    </row>
    <row r="435" spans="1:7" s="14" customFormat="1">
      <c r="A435" s="23"/>
      <c r="B435" s="22"/>
      <c r="C435" s="24"/>
      <c r="D435" s="23"/>
      <c r="E435" s="23"/>
      <c r="F435" s="22"/>
      <c r="G435" s="22"/>
    </row>
    <row r="436" spans="1:7" s="14" customFormat="1">
      <c r="A436" s="23"/>
      <c r="B436" s="22"/>
      <c r="C436" s="24"/>
      <c r="D436" s="23"/>
      <c r="E436" s="23"/>
      <c r="F436" s="22"/>
      <c r="G436" s="22"/>
    </row>
    <row r="437" spans="1:7" s="14" customFormat="1">
      <c r="A437" s="23"/>
      <c r="B437" s="22"/>
      <c r="C437" s="24"/>
      <c r="D437" s="23"/>
      <c r="E437" s="23"/>
      <c r="F437" s="22"/>
      <c r="G437" s="22"/>
    </row>
    <row r="438" spans="1:7" s="14" customFormat="1">
      <c r="A438" s="23"/>
      <c r="B438" s="22"/>
      <c r="C438" s="24"/>
      <c r="D438" s="23"/>
      <c r="E438" s="23"/>
      <c r="F438" s="22"/>
      <c r="G438" s="22"/>
    </row>
    <row r="439" spans="1:7" s="14" customFormat="1">
      <c r="A439" s="23"/>
      <c r="B439" s="22"/>
      <c r="C439" s="24"/>
      <c r="D439" s="23"/>
      <c r="E439" s="23"/>
      <c r="F439" s="22"/>
      <c r="G439" s="22"/>
    </row>
    <row r="440" spans="1:7" s="14" customFormat="1">
      <c r="A440" s="23"/>
      <c r="B440" s="22"/>
      <c r="C440" s="24"/>
      <c r="D440" s="23"/>
      <c r="E440" s="23"/>
      <c r="F440" s="22"/>
      <c r="G440" s="22"/>
    </row>
    <row r="441" spans="1:7" s="14" customFormat="1">
      <c r="A441" s="23"/>
      <c r="B441" s="22"/>
      <c r="C441" s="24"/>
      <c r="D441" s="23"/>
      <c r="E441" s="23"/>
      <c r="F441" s="22"/>
      <c r="G441" s="22"/>
    </row>
    <row r="442" spans="1:7" s="14" customFormat="1">
      <c r="A442" s="23"/>
      <c r="B442" s="22"/>
      <c r="C442" s="24"/>
      <c r="D442" s="23"/>
      <c r="E442" s="23"/>
      <c r="F442" s="22"/>
      <c r="G442" s="22"/>
    </row>
    <row r="443" spans="1:7" s="14" customFormat="1">
      <c r="A443" s="23"/>
      <c r="B443" s="22"/>
      <c r="C443" s="24"/>
      <c r="D443" s="23"/>
      <c r="E443" s="23"/>
      <c r="F443" s="22"/>
      <c r="G443" s="22"/>
    </row>
    <row r="444" spans="1:7" s="14" customFormat="1">
      <c r="A444" s="23"/>
      <c r="B444" s="22"/>
      <c r="C444" s="24"/>
      <c r="D444" s="23"/>
      <c r="E444" s="23"/>
      <c r="F444" s="22"/>
      <c r="G444" s="22"/>
    </row>
    <row r="445" spans="1:7" s="14" customFormat="1">
      <c r="A445" s="23"/>
      <c r="B445" s="22"/>
      <c r="C445" s="24"/>
      <c r="D445" s="23"/>
      <c r="E445" s="23"/>
      <c r="F445" s="22"/>
      <c r="G445" s="22"/>
    </row>
    <row r="446" spans="1:7" s="14" customFormat="1">
      <c r="A446" s="23"/>
      <c r="B446" s="22"/>
      <c r="C446" s="24"/>
      <c r="D446" s="23"/>
      <c r="E446" s="23"/>
      <c r="F446" s="22"/>
      <c r="G446" s="22"/>
    </row>
    <row r="447" spans="1:7" s="14" customFormat="1">
      <c r="A447" s="23"/>
      <c r="B447" s="22"/>
      <c r="C447" s="24"/>
      <c r="D447" s="23"/>
      <c r="E447" s="23"/>
      <c r="F447" s="22"/>
      <c r="G447" s="22"/>
    </row>
    <row r="448" spans="1:7" s="14" customFormat="1">
      <c r="A448" s="23"/>
      <c r="B448" s="22"/>
      <c r="C448" s="24"/>
      <c r="D448" s="23"/>
      <c r="E448" s="22"/>
      <c r="F448" s="22"/>
      <c r="G448" s="22"/>
    </row>
    <row r="449" s="14" customFormat="1"/>
    <row r="450" s="14" customFormat="1"/>
    <row r="451" s="14" customFormat="1"/>
    <row r="452" s="14" customFormat="1"/>
    <row r="453" s="14" customFormat="1"/>
    <row r="454" s="14" customFormat="1"/>
    <row r="455" s="14" customFormat="1"/>
    <row r="456" s="14" customFormat="1"/>
    <row r="457" s="14" customFormat="1"/>
    <row r="458" s="14" customFormat="1"/>
    <row r="459" s="14" customFormat="1"/>
    <row r="460" s="14" customFormat="1"/>
    <row r="461" s="14" customFormat="1"/>
    <row r="462" s="14" customFormat="1"/>
    <row r="463" s="14" customFormat="1"/>
    <row r="464" s="14" customFormat="1"/>
    <row r="465" s="14" customFormat="1"/>
    <row r="466" s="14" customFormat="1"/>
    <row r="467" s="14" customFormat="1"/>
    <row r="468" s="14" customFormat="1"/>
    <row r="469" s="14" customFormat="1"/>
    <row r="470" s="14" customFormat="1"/>
    <row r="471" s="14" customFormat="1"/>
    <row r="472" s="14" customFormat="1"/>
    <row r="473" s="14" customFormat="1"/>
    <row r="474" s="14" customFormat="1"/>
    <row r="475" s="14" customFormat="1"/>
    <row r="476" s="14" customFormat="1"/>
    <row r="477" s="14" customFormat="1"/>
    <row r="478" s="14" customFormat="1"/>
    <row r="479" s="14" customFormat="1"/>
    <row r="480" s="14" customFormat="1"/>
    <row r="481" s="14" customFormat="1"/>
    <row r="482" s="14" customFormat="1"/>
    <row r="483" s="14" customFormat="1"/>
    <row r="484" s="14" customFormat="1"/>
    <row r="485" s="14" customFormat="1"/>
    <row r="486" s="14" customFormat="1"/>
    <row r="487" s="14" customFormat="1"/>
    <row r="488" s="14" customFormat="1"/>
    <row r="489" s="14" customFormat="1"/>
    <row r="490" s="14" customFormat="1"/>
    <row r="491" s="14" customFormat="1"/>
    <row r="492" s="14" customFormat="1"/>
    <row r="493" s="14" customFormat="1"/>
    <row r="494" s="14" customFormat="1"/>
    <row r="495" s="14" customFormat="1"/>
    <row r="496" s="14" customFormat="1"/>
    <row r="497" s="14" customFormat="1"/>
    <row r="498" s="14" customFormat="1"/>
    <row r="499" s="14" customFormat="1"/>
    <row r="500" s="14" customFormat="1"/>
    <row r="501" s="14" customFormat="1"/>
    <row r="502" s="14" customFormat="1"/>
    <row r="503" s="14" customFormat="1"/>
    <row r="504" s="14" customFormat="1"/>
    <row r="505" s="14" customFormat="1"/>
    <row r="506" s="14" customFormat="1"/>
    <row r="507" s="14" customFormat="1"/>
    <row r="508" s="14" customFormat="1"/>
    <row r="509" s="14" customFormat="1"/>
    <row r="510" s="14" customFormat="1"/>
    <row r="511" s="14" customFormat="1"/>
    <row r="512" s="14" customFormat="1"/>
    <row r="513" s="14" customFormat="1"/>
    <row r="514" s="14" customFormat="1"/>
    <row r="515" s="14" customFormat="1"/>
    <row r="516" s="14" customFormat="1"/>
    <row r="517" s="14" customFormat="1"/>
    <row r="518" s="14" customFormat="1"/>
    <row r="519" s="14" customFormat="1"/>
    <row r="520" s="14" customFormat="1"/>
    <row r="521" s="14" customFormat="1"/>
    <row r="522" s="14" customFormat="1"/>
    <row r="523" s="14" customFormat="1"/>
    <row r="524" s="14" customFormat="1"/>
    <row r="525" s="14" customFormat="1"/>
    <row r="526" s="14" customFormat="1"/>
    <row r="527" s="14" customFormat="1"/>
    <row r="528" s="14" customFormat="1"/>
    <row r="529" s="14" customFormat="1"/>
    <row r="530" s="14" customFormat="1"/>
    <row r="531" s="14" customFormat="1"/>
    <row r="532" s="14" customFormat="1"/>
    <row r="533" s="14" customFormat="1"/>
    <row r="534" s="14" customFormat="1"/>
    <row r="535" s="14" customFormat="1"/>
    <row r="536" s="14" customFormat="1"/>
    <row r="537" s="14" customFormat="1"/>
    <row r="538" s="14" customFormat="1"/>
    <row r="539" s="14" customFormat="1"/>
    <row r="540" s="14" customFormat="1"/>
    <row r="541" s="14" customFormat="1"/>
    <row r="542" s="14" customFormat="1"/>
    <row r="543" s="14" customFormat="1"/>
    <row r="544" s="14" customFormat="1"/>
    <row r="545" s="14" customFormat="1"/>
    <row r="546" s="14" customFormat="1"/>
    <row r="547" s="14" customFormat="1"/>
    <row r="548" s="14" customFormat="1"/>
    <row r="549" s="14" customFormat="1"/>
    <row r="550" s="14" customFormat="1"/>
    <row r="551" s="14" customFormat="1"/>
    <row r="552" s="14" customFormat="1"/>
    <row r="553" s="14" customFormat="1"/>
    <row r="554" s="14" customFormat="1"/>
    <row r="555" s="14" customFormat="1"/>
    <row r="556" s="14" customFormat="1"/>
    <row r="557" s="14" customFormat="1"/>
    <row r="558" s="14" customFormat="1"/>
    <row r="559" s="14" customFormat="1"/>
    <row r="560" s="14" customFormat="1"/>
    <row r="561" s="14" customFormat="1"/>
    <row r="562" s="14" customFormat="1"/>
    <row r="563" s="14" customFormat="1"/>
    <row r="564" s="14" customFormat="1"/>
    <row r="565" s="14" customFormat="1"/>
    <row r="566" s="14" customFormat="1"/>
    <row r="567" s="14" customFormat="1"/>
    <row r="568" s="14" customFormat="1"/>
    <row r="569" s="14" customFormat="1"/>
    <row r="570" s="14" customFormat="1"/>
    <row r="571" s="14" customFormat="1"/>
    <row r="572" s="14" customFormat="1"/>
    <row r="573" s="14" customFormat="1"/>
    <row r="574" s="14" customFormat="1"/>
    <row r="575" s="14" customFormat="1"/>
    <row r="646" s="14" customFormat="1"/>
    <row r="647" s="14" customFormat="1"/>
    <row r="648" s="14" customFormat="1"/>
    <row r="649" s="14" customFormat="1"/>
    <row r="650" s="14" customFormat="1"/>
    <row r="651" s="14" customFormat="1"/>
    <row r="652" s="14" customFormat="1"/>
    <row r="653" s="14" customFormat="1"/>
    <row r="654" s="14" customFormat="1"/>
    <row r="655" s="14" customFormat="1"/>
    <row r="656" s="14" customFormat="1"/>
    <row r="657" s="14" customFormat="1"/>
    <row r="658" s="14" customFormat="1"/>
    <row r="659" s="14" customFormat="1"/>
    <row r="660" s="14" customFormat="1"/>
    <row r="661" s="14" customFormat="1"/>
    <row r="662" s="14" customFormat="1"/>
    <row r="663" s="14" customFormat="1"/>
    <row r="664" s="14" customFormat="1"/>
    <row r="665" s="14" customFormat="1"/>
    <row r="666" s="14" customFormat="1"/>
    <row r="667" s="14" customFormat="1"/>
    <row r="668" s="14" customFormat="1"/>
    <row r="669" s="14" customFormat="1"/>
    <row r="670" s="14" customFormat="1"/>
    <row r="671" s="14" customFormat="1"/>
    <row r="672" s="14" customFormat="1"/>
    <row r="673" s="14" customFormat="1"/>
    <row r="674" s="14" customFormat="1"/>
    <row r="675" s="14" customFormat="1"/>
    <row r="676" s="14" customFormat="1"/>
    <row r="677" s="14" customFormat="1"/>
    <row r="678" s="14" customFormat="1"/>
    <row r="679" s="14" customFormat="1"/>
    <row r="680" s="14" customFormat="1"/>
    <row r="681" s="14" customFormat="1"/>
    <row r="682" s="14" customFormat="1"/>
    <row r="683" s="14" customFormat="1"/>
    <row r="687" s="14" customFormat="1"/>
    <row r="688" s="14" customFormat="1"/>
    <row r="689" s="14" customFormat="1"/>
    <row r="690" s="14" customFormat="1"/>
    <row r="691" s="14" customFormat="1"/>
    <row r="692" s="14" customFormat="1"/>
    <row r="693" s="14" customFormat="1"/>
    <row r="694" s="14" customFormat="1"/>
    <row r="695" s="14" customFormat="1"/>
    <row r="696" s="14" customFormat="1"/>
    <row r="697" s="14" customFormat="1"/>
    <row r="698" s="14" customFormat="1"/>
    <row r="699" s="14" customFormat="1"/>
    <row r="705" s="14" customFormat="1"/>
    <row r="706" s="14" customFormat="1"/>
    <row r="707" s="14" customFormat="1"/>
    <row r="708" s="14" customFormat="1"/>
    <row r="709" s="14" customFormat="1"/>
    <row r="710" s="14" customFormat="1"/>
    <row r="711" s="14" customFormat="1"/>
    <row r="712" s="14" customFormat="1"/>
    <row r="713" s="14" customFormat="1"/>
    <row r="714" s="14" customFormat="1"/>
    <row r="715" s="14" customFormat="1"/>
    <row r="716" s="14" customFormat="1"/>
    <row r="717" s="14" customFormat="1"/>
    <row r="718" s="14" customFormat="1"/>
    <row r="719" s="14" customFormat="1"/>
    <row r="720" s="14" customFormat="1"/>
    <row r="721" s="14" customFormat="1"/>
    <row r="722" s="14" customFormat="1"/>
    <row r="723" s="14" customFormat="1"/>
    <row r="724" s="14" customFormat="1"/>
    <row r="725" s="14" customFormat="1"/>
    <row r="726" s="14" customFormat="1"/>
    <row r="727" s="14" customFormat="1"/>
    <row r="728" s="14" customFormat="1"/>
    <row r="729" s="14" customFormat="1"/>
    <row r="730" s="14" customFormat="1"/>
    <row r="731" s="14" customFormat="1"/>
    <row r="732" s="14" customFormat="1"/>
    <row r="733" s="14" customFormat="1"/>
    <row r="734" s="14" customFormat="1"/>
    <row r="735" s="14" customFormat="1"/>
    <row r="736" s="14" customFormat="1"/>
    <row r="737" s="14" customFormat="1"/>
    <row r="738" s="14" customFormat="1"/>
    <row r="739" s="14" customFormat="1"/>
    <row r="740" s="14" customFormat="1"/>
    <row r="741" s="14" customFormat="1"/>
    <row r="742" s="14" customFormat="1"/>
    <row r="743" s="14" customFormat="1"/>
    <row r="744" s="14" customFormat="1"/>
    <row r="745" s="14" customFormat="1"/>
    <row r="746" s="14" customFormat="1"/>
    <row r="747" s="14" customFormat="1"/>
    <row r="748" s="14" customFormat="1"/>
    <row r="749" s="14" customFormat="1"/>
    <row r="750" s="14" customFormat="1"/>
    <row r="751" s="14" customFormat="1"/>
    <row r="752" s="14" customFormat="1"/>
    <row r="753" s="14" customFormat="1"/>
    <row r="754" s="14" customFormat="1"/>
    <row r="755" s="14" customFormat="1"/>
    <row r="756" s="14" customFormat="1"/>
    <row r="757" s="14" customFormat="1"/>
    <row r="760" s="14" customFormat="1"/>
    <row r="761" s="14" customFormat="1"/>
    <row r="762" s="14" customFormat="1"/>
    <row r="763" s="14" customFormat="1"/>
    <row r="764" s="14" customFormat="1"/>
    <row r="765" s="14" customFormat="1"/>
    <row r="766" s="14" customFormat="1"/>
    <row r="767" s="14" customFormat="1"/>
    <row r="768" s="14" customFormat="1"/>
    <row r="769" s="14" customFormat="1"/>
    <row r="770" s="14" customFormat="1"/>
    <row r="771" s="14" customFormat="1"/>
    <row r="772" s="14" customFormat="1"/>
    <row r="773" s="14" customFormat="1"/>
    <row r="774" s="14" customFormat="1"/>
    <row r="775" s="14" customFormat="1"/>
    <row r="776" s="14" customFormat="1"/>
    <row r="777" s="14" customFormat="1"/>
    <row r="778" s="14" customFormat="1"/>
    <row r="779" s="14" customFormat="1"/>
    <row r="780" s="14" customFormat="1"/>
    <row r="781" s="14" customFormat="1"/>
    <row r="782" s="14" customFormat="1"/>
    <row r="783" s="14" customFormat="1"/>
    <row r="784" s="14" customFormat="1"/>
    <row r="785" s="14" customFormat="1"/>
    <row r="786" s="14" customFormat="1"/>
    <row r="787" s="14" customFormat="1"/>
    <row r="788" s="14" customFormat="1"/>
    <row r="789" s="14" customFormat="1"/>
    <row r="790" s="14" customFormat="1"/>
    <row r="791" s="14" customFormat="1"/>
    <row r="792" s="14" customFormat="1"/>
    <row r="793" s="14" customFormat="1"/>
    <row r="794" s="14" customFormat="1"/>
    <row r="795" s="14" customFormat="1"/>
    <row r="796" s="14" customFormat="1"/>
    <row r="797" s="14" customFormat="1"/>
    <row r="798" s="14" customFormat="1"/>
    <row r="799" s="14" customFormat="1"/>
    <row r="800" s="14" customFormat="1"/>
    <row r="801" s="14" customFormat="1"/>
    <row r="802" s="14" customFormat="1"/>
    <row r="803" s="14" customFormat="1"/>
    <row r="804" s="14" customFormat="1"/>
    <row r="805" s="14" customFormat="1"/>
    <row r="806" s="14" customFormat="1"/>
    <row r="807" s="14" customFormat="1"/>
    <row r="808" s="14" customFormat="1"/>
    <row r="810" s="14" customFormat="1"/>
    <row r="811" s="14" customFormat="1"/>
    <row r="812" s="14" customFormat="1"/>
    <row r="813" s="14" customFormat="1"/>
    <row r="814" s="14" customFormat="1"/>
    <row r="815" s="14" customFormat="1"/>
    <row r="816" s="14" customFormat="1"/>
    <row r="817" s="14" customFormat="1"/>
    <row r="818" s="14" customFormat="1"/>
    <row r="819" s="14" customFormat="1"/>
    <row r="820" s="14" customFormat="1"/>
    <row r="821" s="14" customFormat="1"/>
    <row r="822" s="14" customFormat="1"/>
    <row r="823" s="14" customFormat="1"/>
    <row r="824" s="14" customFormat="1"/>
    <row r="825" s="14" customFormat="1"/>
    <row r="826" s="14" customFormat="1"/>
    <row r="827" s="14" customFormat="1"/>
    <row r="828" s="14" customFormat="1"/>
    <row r="829" s="14" customFormat="1"/>
    <row r="830" s="14" customFormat="1"/>
    <row r="831" s="14" customFormat="1"/>
    <row r="832" s="14" customFormat="1"/>
    <row r="833" s="14" customFormat="1"/>
    <row r="834" s="14" customFormat="1"/>
    <row r="838" s="14" customFormat="1"/>
    <row r="839" s="14" customFormat="1"/>
    <row r="840" s="14" customFormat="1"/>
    <row r="841" s="14" customFormat="1"/>
    <row r="842" s="14" customFormat="1"/>
    <row r="843" s="14" customFormat="1"/>
    <row r="844" s="14" customFormat="1"/>
    <row r="845" s="14" customFormat="1"/>
    <row r="846" s="14" customFormat="1"/>
    <row r="847" s="14" customFormat="1"/>
    <row r="848" s="14" customFormat="1"/>
    <row r="849" s="14" customFormat="1"/>
    <row r="850" s="14" customFormat="1"/>
    <row r="851" s="14" customFormat="1"/>
    <row r="852" s="14" customFormat="1"/>
    <row r="853" s="14" customFormat="1"/>
    <row r="854" s="14" customFormat="1"/>
    <row r="855" s="14" customFormat="1"/>
    <row r="856" s="14" customFormat="1"/>
    <row r="863" s="14" customFormat="1"/>
    <row r="872" s="14" customFormat="1"/>
    <row r="873" s="14" customFormat="1"/>
    <row r="874" s="14" customFormat="1"/>
    <row r="875" s="14" customFormat="1"/>
    <row r="876" s="14" customFormat="1"/>
    <row r="877" s="14" customFormat="1"/>
    <row r="878" s="14" customFormat="1"/>
    <row r="879" s="14" customFormat="1"/>
    <row r="880" s="14" customFormat="1"/>
    <row r="881" s="14" customFormat="1"/>
    <row r="882" s="14" customFormat="1"/>
    <row r="883" s="14" customFormat="1"/>
    <row r="884" s="14" customFormat="1"/>
    <row r="885" s="14" customFormat="1"/>
    <row r="886" s="14" customFormat="1"/>
    <row r="887" s="14" customFormat="1"/>
    <row r="888" s="14" customFormat="1"/>
    <row r="889" s="14" customFormat="1"/>
    <row r="890" s="14" customFormat="1"/>
    <row r="891" s="14" customFormat="1"/>
    <row r="892" s="14" customFormat="1"/>
    <row r="893" s="14" customFormat="1"/>
    <row r="894" s="14" customFormat="1"/>
    <row r="895" s="14" customFormat="1"/>
    <row r="896" s="14" customFormat="1"/>
    <row r="897" s="14" customFormat="1"/>
    <row r="898" s="14" customFormat="1"/>
    <row r="899" s="14" customFormat="1"/>
    <row r="904" s="14" customFormat="1"/>
    <row r="905" s="14" customFormat="1"/>
    <row r="906" s="14" customFormat="1"/>
    <row r="907" s="14" customFormat="1"/>
    <row r="908" s="14" customFormat="1"/>
    <row r="909" s="14" customFormat="1"/>
    <row r="910" s="14" customFormat="1"/>
    <row r="911" s="14" customFormat="1"/>
    <row r="912" s="14" customFormat="1"/>
    <row r="913" s="14" customFormat="1"/>
    <row r="914" s="14" customFormat="1"/>
    <row r="915" s="14" customFormat="1"/>
    <row r="916" s="14" customFormat="1"/>
    <row r="917" s="14" customFormat="1"/>
    <row r="918" s="14" customFormat="1"/>
    <row r="919" s="14" customFormat="1"/>
    <row r="920" s="14" customFormat="1"/>
    <row r="921" s="14" customFormat="1"/>
    <row r="922" s="14" customFormat="1"/>
    <row r="923" s="14" customFormat="1"/>
    <row r="924" s="14" customFormat="1"/>
    <row r="925" s="14" customFormat="1"/>
    <row r="926" s="14" customFormat="1"/>
    <row r="927" s="14" customFormat="1"/>
    <row r="928" s="14" customFormat="1"/>
    <row r="929" s="14" customFormat="1"/>
    <row r="930" s="14" customFormat="1"/>
    <row r="931" s="14" customFormat="1"/>
    <row r="932" s="14" customFormat="1"/>
    <row r="933" s="14" customFormat="1"/>
    <row r="934" s="14" customFormat="1"/>
    <row r="935" s="14" customFormat="1"/>
    <row r="936" s="14" customFormat="1"/>
    <row r="937" s="14" customFormat="1"/>
    <row r="938" s="14" customFormat="1"/>
    <row r="939" s="14" customFormat="1"/>
    <row r="940" s="14" customFormat="1"/>
    <row r="941" s="14" customFormat="1"/>
    <row r="942" s="14" customFormat="1"/>
    <row r="943" s="14" customFormat="1"/>
    <row r="944" s="14" customFormat="1"/>
    <row r="945" s="14" customFormat="1"/>
    <row r="946" s="14" customFormat="1"/>
    <row r="947" s="14" customFormat="1"/>
    <row r="948" s="14" customFormat="1"/>
    <row r="949" s="14" customFormat="1"/>
    <row r="950" s="14" customFormat="1"/>
    <row r="951" s="14" customFormat="1"/>
    <row r="952" s="14" customFormat="1"/>
    <row r="953" s="14" customFormat="1"/>
    <row r="954" s="14" customFormat="1"/>
    <row r="955" s="14" customFormat="1"/>
    <row r="956" s="14" customFormat="1"/>
    <row r="957" s="14" customFormat="1"/>
    <row r="958" s="14" customFormat="1"/>
    <row r="959" s="14" customFormat="1"/>
    <row r="960" s="14" customFormat="1"/>
    <row r="961" s="14" customFormat="1"/>
    <row r="962" s="14" customFormat="1"/>
    <row r="963" s="14" customFormat="1"/>
    <row r="964" s="14" customFormat="1"/>
    <row r="965" s="14" customFormat="1"/>
    <row r="966" s="14" customFormat="1"/>
    <row r="967" s="14" customFormat="1"/>
    <row r="968" s="14" customFormat="1"/>
    <row r="969" s="14" customFormat="1"/>
    <row r="970" s="14" customFormat="1"/>
    <row r="971" s="14" customFormat="1"/>
    <row r="972" s="14" customFormat="1"/>
    <row r="973" s="14" customFormat="1"/>
    <row r="974" s="14" customFormat="1"/>
    <row r="975" s="14" customFormat="1"/>
    <row r="976" s="14" customFormat="1"/>
    <row r="977" s="14" customFormat="1"/>
    <row r="978" s="14" customFormat="1"/>
    <row r="979" s="14" customFormat="1"/>
    <row r="980" s="14" customFormat="1"/>
    <row r="981" s="14" customFormat="1"/>
    <row r="982" s="14" customFormat="1"/>
    <row r="983" s="14" customFormat="1"/>
    <row r="984" s="14" customFormat="1"/>
    <row r="985" s="14" customFormat="1"/>
    <row r="986" s="14" customFormat="1"/>
    <row r="987" s="14" customFormat="1"/>
    <row r="988" s="14" customFormat="1"/>
    <row r="989" s="14" customFormat="1"/>
    <row r="990" s="14" customFormat="1"/>
    <row r="991" s="14" customFormat="1"/>
    <row r="992" s="14" customFormat="1"/>
    <row r="993" s="14" customFormat="1"/>
    <row r="994" s="14" customFormat="1"/>
    <row r="995" s="14" customFormat="1"/>
    <row r="996" s="14" customFormat="1"/>
    <row r="997" s="14" customFormat="1"/>
    <row r="998" s="14" customFormat="1"/>
    <row r="999" s="14" customFormat="1"/>
    <row r="1000" s="14" customFormat="1"/>
    <row r="1001" s="14" customFormat="1"/>
    <row r="1002" s="14" customFormat="1"/>
    <row r="1003" s="14" customFormat="1"/>
    <row r="1004" s="14" customFormat="1"/>
    <row r="1005" s="14" customFormat="1"/>
    <row r="1006" s="14" customFormat="1"/>
    <row r="1007" s="14" customFormat="1"/>
    <row r="1008" s="14" customFormat="1"/>
    <row r="1009" s="14" customFormat="1"/>
    <row r="1010" s="14" customFormat="1"/>
    <row r="1011" s="14" customFormat="1"/>
    <row r="1012" s="14" customFormat="1"/>
    <row r="1013" s="14" customFormat="1"/>
    <row r="1014" s="14" customFormat="1"/>
    <row r="1015" s="14" customFormat="1"/>
    <row r="1016" s="14" customFormat="1"/>
    <row r="1017" s="14" customFormat="1"/>
    <row r="1018" s="14" customFormat="1"/>
    <row r="1019" s="14" customFormat="1"/>
    <row r="1020" s="14" customFormat="1"/>
    <row r="1021" s="14" customFormat="1"/>
    <row r="1022" s="14" customFormat="1"/>
    <row r="1023" s="14" customFormat="1"/>
    <row r="1024" s="14" customFormat="1"/>
    <row r="1025" s="14" customFormat="1"/>
    <row r="1026" s="14" customFormat="1"/>
    <row r="1027" s="14" customFormat="1"/>
    <row r="1028" s="14" customFormat="1"/>
    <row r="1029" s="14" customFormat="1"/>
    <row r="1030" s="14" customFormat="1"/>
    <row r="1031" s="14" customFormat="1"/>
    <row r="1032" s="14" customFormat="1"/>
    <row r="1033" s="14" customFormat="1"/>
    <row r="1034" s="14" customFormat="1"/>
    <row r="1035" s="14" customFormat="1"/>
    <row r="1036" s="14" customFormat="1"/>
    <row r="1037" s="14" customFormat="1"/>
    <row r="1038" s="14" customFormat="1"/>
    <row r="1039" s="14" customFormat="1"/>
    <row r="1040" s="14" customFormat="1"/>
    <row r="1041" s="14" customFormat="1"/>
    <row r="1042" s="14" customFormat="1"/>
    <row r="1043" s="14" customFormat="1"/>
    <row r="1044" s="14" customFormat="1"/>
    <row r="1045" s="14" customFormat="1"/>
    <row r="1046" s="14" customFormat="1"/>
    <row r="1047" s="14" customFormat="1"/>
    <row r="1048" s="14" customFormat="1"/>
    <row r="1049" s="14" customFormat="1"/>
    <row r="1050" s="14" customFormat="1"/>
    <row r="1051" s="14" customFormat="1"/>
    <row r="1052" s="14" customFormat="1"/>
    <row r="1053" s="14" customFormat="1"/>
    <row r="1054" s="14" customFormat="1"/>
    <row r="1055" s="14" customFormat="1"/>
    <row r="1056" s="14" customFormat="1"/>
    <row r="1057" s="14" customFormat="1"/>
    <row r="1058" s="14" customFormat="1"/>
    <row r="1059" s="14" customFormat="1"/>
    <row r="1060" s="14" customFormat="1"/>
    <row r="1061" s="14" customFormat="1"/>
    <row r="1062" s="14" customFormat="1"/>
    <row r="1063" s="14" customFormat="1"/>
    <row r="1064" s="14" customFormat="1"/>
    <row r="1065" s="14" customFormat="1"/>
    <row r="1066" s="14" customFormat="1"/>
    <row r="1067" s="14" customFormat="1"/>
    <row r="1068" s="14" customFormat="1"/>
    <row r="1069" s="14" customFormat="1"/>
    <row r="1070" s="14" customFormat="1"/>
    <row r="1071" s="14" customFormat="1"/>
    <row r="1072" s="14" customFormat="1"/>
    <row r="1073" s="14" customFormat="1"/>
    <row r="1074" s="14" customFormat="1"/>
    <row r="1075" s="14" customFormat="1"/>
    <row r="1076" s="14" customFormat="1"/>
    <row r="1077" s="14" customFormat="1"/>
    <row r="1078" s="14" customFormat="1"/>
    <row r="1079" s="14" customFormat="1"/>
    <row r="1080" s="14" customFormat="1"/>
    <row r="1081" s="14" customFormat="1"/>
    <row r="1082" s="14" customFormat="1"/>
    <row r="1083" s="14" customFormat="1"/>
    <row r="1084" s="14" customFormat="1"/>
    <row r="1085" s="14" customFormat="1"/>
    <row r="1086" s="14" customFormat="1"/>
    <row r="1087" s="14" customFormat="1"/>
    <row r="1088" s="14" customFormat="1"/>
    <row r="1089" s="14" customFormat="1"/>
    <row r="1090" s="14" customFormat="1"/>
    <row r="1091" s="14" customFormat="1"/>
    <row r="1092" s="14" customFormat="1"/>
    <row r="1093" s="14" customFormat="1"/>
    <row r="1094" s="14" customFormat="1"/>
    <row r="1095" s="14" customFormat="1"/>
    <row r="1096" s="14" customFormat="1"/>
    <row r="1097" s="14" customFormat="1"/>
    <row r="1098" s="14" customFormat="1"/>
    <row r="1099" s="14" customFormat="1"/>
    <row r="1100" s="14" customFormat="1"/>
    <row r="1101" s="14" customFormat="1"/>
    <row r="1102" s="14" customFormat="1"/>
    <row r="1103" s="14" customFormat="1"/>
    <row r="1104" s="14" customFormat="1"/>
    <row r="1105" s="14" customFormat="1"/>
    <row r="1106" s="14" customFormat="1"/>
    <row r="1107" s="14" customFormat="1"/>
    <row r="1108" s="14" customFormat="1"/>
    <row r="1109" s="14" customFormat="1"/>
    <row r="1110" s="14" customFormat="1"/>
    <row r="1111" s="14" customFormat="1"/>
    <row r="1112" s="14" customFormat="1"/>
    <row r="1113" s="14" customFormat="1"/>
    <row r="1114" s="14" customFormat="1"/>
    <row r="1115" s="14" customFormat="1"/>
    <row r="1116" s="14" customFormat="1"/>
    <row r="1117" s="14" customFormat="1"/>
    <row r="1118" s="14" customFormat="1"/>
    <row r="1119" s="14" customFormat="1"/>
    <row r="1120" s="14" customFormat="1"/>
    <row r="1121" s="14" customFormat="1"/>
    <row r="1122" s="14" customFormat="1"/>
    <row r="1123" s="14" customFormat="1"/>
    <row r="1124" s="14" customFormat="1"/>
    <row r="1125" s="14" customFormat="1"/>
    <row r="1126" s="14" customFormat="1"/>
    <row r="1127" s="14" customFormat="1"/>
    <row r="1128" s="14" customFormat="1"/>
    <row r="1129" s="14" customFormat="1"/>
    <row r="1130" s="14" customFormat="1"/>
    <row r="1131" s="14" customFormat="1"/>
    <row r="1132" s="14" customFormat="1"/>
    <row r="1133" s="14" customFormat="1"/>
    <row r="1134" s="14" customFormat="1"/>
    <row r="1135" s="14" customFormat="1"/>
    <row r="1136" s="14" customFormat="1"/>
    <row r="1137" s="14" customFormat="1"/>
    <row r="1138" s="14" customFormat="1"/>
    <row r="1139" s="14" customFormat="1"/>
    <row r="1140" s="14" customFormat="1"/>
    <row r="1141" s="14" customFormat="1"/>
    <row r="1142" s="14" customFormat="1"/>
    <row r="1143" s="14" customFormat="1"/>
    <row r="1144" s="14" customFormat="1"/>
    <row r="1145" s="14" customFormat="1"/>
    <row r="1146" s="14" customFormat="1"/>
    <row r="1147" s="14" customFormat="1"/>
    <row r="1148" s="14" customFormat="1"/>
    <row r="1149" s="14" customFormat="1"/>
    <row r="1150" s="14" customFormat="1"/>
    <row r="1151" s="14" customFormat="1"/>
    <row r="1152" s="14" customFormat="1"/>
    <row r="1153" s="14" customFormat="1"/>
    <row r="1154" s="14" customFormat="1"/>
    <row r="1155" s="14" customFormat="1"/>
    <row r="1156" s="14" customFormat="1"/>
    <row r="1157" s="14" customFormat="1"/>
    <row r="1158" s="14" customFormat="1"/>
    <row r="1159" s="14" customFormat="1"/>
    <row r="1160" s="14" customFormat="1"/>
    <row r="1161" s="14" customFormat="1"/>
    <row r="1162" s="14" customFormat="1"/>
    <row r="1163" s="14" customFormat="1"/>
    <row r="1164" s="14" customFormat="1"/>
    <row r="1165" s="14" customFormat="1"/>
    <row r="1166" s="14" customFormat="1"/>
    <row r="1167" s="14" customFormat="1"/>
    <row r="1168" s="14" customFormat="1"/>
    <row r="1169" s="14" customFormat="1"/>
    <row r="1170" s="14" customFormat="1"/>
    <row r="1171" s="14" customFormat="1"/>
    <row r="1172" s="14" customFormat="1"/>
    <row r="1173" s="14" customFormat="1"/>
    <row r="1174" s="14" customFormat="1"/>
    <row r="1175" s="14" customFormat="1"/>
    <row r="1176" s="14" customFormat="1"/>
    <row r="1177" s="14" customFormat="1"/>
    <row r="1178" s="14" customFormat="1"/>
    <row r="1179" s="14" customFormat="1"/>
    <row r="1180" s="14" customFormat="1"/>
    <row r="1181" s="14" customFormat="1"/>
    <row r="1182" s="14" customFormat="1"/>
    <row r="1183" s="14" customFormat="1"/>
    <row r="1184" s="14" customFormat="1"/>
    <row r="1185" s="14" customFormat="1"/>
    <row r="1186" s="14" customFormat="1"/>
    <row r="1187" s="14" customFormat="1"/>
    <row r="1188" s="14" customFormat="1"/>
    <row r="1189" s="14" customFormat="1"/>
    <row r="1190" s="14" customFormat="1"/>
    <row r="1191" s="14" customFormat="1"/>
    <row r="1192" s="14" customFormat="1"/>
    <row r="1193" s="14" customFormat="1"/>
    <row r="1194" s="14" customFormat="1"/>
    <row r="1195" s="14" customFormat="1"/>
    <row r="1196" s="14" customFormat="1"/>
    <row r="1197" s="14" customFormat="1"/>
    <row r="1198" s="14" customFormat="1"/>
    <row r="1199" s="14" customFormat="1"/>
    <row r="1200" s="14" customFormat="1"/>
    <row r="1201" s="14" customFormat="1"/>
    <row r="1202" s="14" customFormat="1"/>
    <row r="1203" s="14" customFormat="1"/>
    <row r="1204" s="14" customFormat="1"/>
    <row r="1205" s="14" customFormat="1"/>
    <row r="1206" s="14" customFormat="1"/>
    <row r="1207" s="14" customFormat="1"/>
    <row r="1208" s="14" customFormat="1"/>
    <row r="1209" s="14" customFormat="1"/>
    <row r="1210" s="14" customFormat="1"/>
    <row r="1211" s="14" customFormat="1"/>
    <row r="1212" s="14" customFormat="1"/>
    <row r="1213" s="14" customFormat="1"/>
    <row r="1214" s="14" customFormat="1"/>
    <row r="1215" s="14" customFormat="1"/>
    <row r="1216" s="14" customFormat="1"/>
    <row r="1217" s="14" customFormat="1"/>
    <row r="1218" s="14" customFormat="1"/>
    <row r="1219" s="14" customFormat="1"/>
    <row r="1220" s="14" customFormat="1"/>
    <row r="1221" s="14" customFormat="1"/>
    <row r="1222" s="14" customFormat="1"/>
    <row r="1223" s="14" customFormat="1"/>
    <row r="1224" s="14" customFormat="1"/>
    <row r="1225" s="14" customFormat="1"/>
    <row r="1226" s="14" customFormat="1"/>
    <row r="1227" s="14" customFormat="1"/>
    <row r="1228" s="14" customFormat="1"/>
    <row r="1229" s="14" customFormat="1"/>
    <row r="1230" s="14" customFormat="1"/>
    <row r="1231" s="14" customFormat="1"/>
    <row r="1232" s="14" customFormat="1"/>
    <row r="1233" s="14" customFormat="1"/>
    <row r="1234" s="14" customFormat="1"/>
    <row r="1235" s="14" customFormat="1"/>
    <row r="1236" s="14" customFormat="1"/>
    <row r="1237" s="14" customFormat="1"/>
    <row r="1238" s="14" customFormat="1"/>
    <row r="1239" s="14" customFormat="1"/>
    <row r="1240" s="14" customFormat="1"/>
    <row r="1241" s="14" customFormat="1"/>
    <row r="1242" s="14" customFormat="1"/>
    <row r="1243" s="14" customFormat="1"/>
    <row r="1244" s="14" customFormat="1"/>
    <row r="1245" s="14" customFormat="1"/>
    <row r="1246" s="14" customFormat="1"/>
    <row r="1247" s="14" customFormat="1"/>
    <row r="1248" s="14" customFormat="1"/>
    <row r="1249" s="14" customFormat="1"/>
    <row r="1250" s="14" customFormat="1"/>
    <row r="1251" s="14" customFormat="1"/>
    <row r="1252" s="14" customFormat="1"/>
    <row r="1253" s="14" customFormat="1"/>
    <row r="1254" s="14" customFormat="1"/>
    <row r="1255" s="14" customFormat="1"/>
    <row r="1256" s="14" customFormat="1"/>
    <row r="1257" s="14" customFormat="1"/>
    <row r="1258" s="14" customFormat="1"/>
    <row r="1259" s="14" customFormat="1"/>
    <row r="1260" s="14" customFormat="1"/>
    <row r="1261" s="14" customFormat="1"/>
    <row r="1262" s="14" customFormat="1"/>
    <row r="1263" s="14" customFormat="1"/>
    <row r="1264" s="14" customFormat="1"/>
    <row r="1265" s="14" customFormat="1"/>
    <row r="1266" s="14" customFormat="1"/>
    <row r="1267" s="14" customFormat="1"/>
    <row r="1268" s="14" customFormat="1"/>
    <row r="1269" s="14" customFormat="1"/>
    <row r="1270" s="14" customFormat="1"/>
    <row r="1271" s="14" customFormat="1"/>
    <row r="1272" s="14" customFormat="1"/>
    <row r="1273" s="14" customFormat="1"/>
    <row r="1274" s="14" customFormat="1"/>
    <row r="1275" s="14" customFormat="1"/>
    <row r="1276" s="14" customFormat="1"/>
    <row r="1277" s="14" customFormat="1"/>
    <row r="1278" s="14" customFormat="1"/>
    <row r="1279" s="14" customFormat="1"/>
    <row r="1280" s="14" customFormat="1"/>
    <row r="1281" s="14" customFormat="1"/>
    <row r="1282" s="14" customFormat="1"/>
    <row r="1283" s="14" customFormat="1"/>
    <row r="1284" s="14" customFormat="1"/>
    <row r="1285" s="14" customFormat="1"/>
    <row r="1286" s="14" customFormat="1"/>
    <row r="1287" s="14" customFormat="1"/>
    <row r="1288" s="14" customFormat="1"/>
    <row r="1289" s="14" customFormat="1"/>
    <row r="1290" s="14" customFormat="1"/>
    <row r="1291" s="14" customFormat="1"/>
    <row r="1292" s="14" customFormat="1"/>
    <row r="1293" s="14" customFormat="1"/>
    <row r="1294" s="14" customFormat="1"/>
    <row r="1295" s="14" customFormat="1"/>
    <row r="1296" s="14" customFormat="1"/>
    <row r="1297" s="14" customFormat="1"/>
    <row r="1298" s="14" customFormat="1"/>
    <row r="1299" s="14" customFormat="1"/>
    <row r="1300" s="14" customFormat="1"/>
    <row r="1301" s="14" customFormat="1"/>
    <row r="1302" s="14" customFormat="1"/>
    <row r="1303" s="14" customFormat="1"/>
    <row r="1304" s="14" customFormat="1"/>
    <row r="1305" s="14" customFormat="1"/>
    <row r="1306" s="14" customFormat="1"/>
    <row r="1307" s="14" customFormat="1"/>
    <row r="1308" s="14" customFormat="1"/>
    <row r="1309" s="14" customFormat="1"/>
    <row r="1310" s="14" customFormat="1"/>
    <row r="1311" s="14" customFormat="1"/>
    <row r="1312" s="14" customFormat="1"/>
    <row r="1313" s="14" customFormat="1"/>
    <row r="1314" s="14" customFormat="1"/>
    <row r="1315" s="14" customFormat="1"/>
    <row r="1316" s="14" customFormat="1"/>
    <row r="1317" s="14" customFormat="1"/>
    <row r="1318" s="14" customFormat="1"/>
    <row r="1319" s="14" customFormat="1"/>
    <row r="1320" s="14" customFormat="1"/>
    <row r="1321" s="14" customFormat="1"/>
    <row r="1322" s="14" customFormat="1"/>
    <row r="1323" s="14" customFormat="1"/>
    <row r="1324" s="14" customFormat="1"/>
    <row r="1325" s="14" customFormat="1"/>
    <row r="1326" s="14" customFormat="1"/>
    <row r="1327" s="14" customFormat="1"/>
    <row r="1328" s="14" customFormat="1"/>
    <row r="1329" s="14" customFormat="1"/>
    <row r="1330" s="14" customFormat="1"/>
    <row r="1331" s="14" customFormat="1"/>
    <row r="1332" s="14" customFormat="1"/>
    <row r="1333" s="14" customFormat="1"/>
    <row r="1334" s="14" customFormat="1"/>
    <row r="1335" s="14" customFormat="1"/>
    <row r="1336" s="14" customFormat="1"/>
    <row r="1337" s="14" customFormat="1"/>
    <row r="1338" s="14" customFormat="1"/>
    <row r="1339" s="14" customFormat="1"/>
    <row r="1340" s="14" customFormat="1"/>
    <row r="1341" s="14" customFormat="1"/>
    <row r="1342" s="14" customFormat="1"/>
    <row r="1343" s="14" customFormat="1"/>
    <row r="1344" s="14" customFormat="1"/>
    <row r="1345" s="14" customFormat="1"/>
    <row r="1346" s="14" customFormat="1"/>
    <row r="1347" s="14" customFormat="1"/>
    <row r="1348" s="14" customFormat="1"/>
    <row r="1349" s="14" customFormat="1"/>
    <row r="1350" s="14" customFormat="1"/>
    <row r="1351" s="14" customFormat="1"/>
    <row r="1352" s="14" customFormat="1"/>
    <row r="1353" s="14" customFormat="1"/>
    <row r="1354" s="14" customFormat="1"/>
    <row r="1355" s="14" customFormat="1"/>
    <row r="1356" s="14" customFormat="1"/>
    <row r="1357" s="14" customFormat="1"/>
    <row r="1358" s="14" customFormat="1"/>
    <row r="1359" s="14" customFormat="1"/>
    <row r="1360" s="14" customFormat="1"/>
    <row r="1361" s="14" customFormat="1"/>
    <row r="1362" s="14" customFormat="1"/>
    <row r="1363" s="14" customFormat="1"/>
    <row r="1364" s="14" customFormat="1"/>
    <row r="1365" s="14" customFormat="1"/>
    <row r="1366" s="14" customFormat="1"/>
    <row r="1367" s="14" customFormat="1"/>
    <row r="1368" s="14" customFormat="1"/>
    <row r="1369" s="14" customFormat="1"/>
    <row r="1370" s="14" customFormat="1"/>
    <row r="1371" s="14" customFormat="1"/>
    <row r="1372" s="14" customFormat="1"/>
    <row r="1373" s="14" customFormat="1"/>
    <row r="1374" s="14" customFormat="1"/>
    <row r="1375" s="14" customFormat="1"/>
    <row r="1376" s="14" customFormat="1"/>
    <row r="1377" s="14" customFormat="1"/>
    <row r="1378" s="14" customFormat="1"/>
    <row r="1379" s="14" customFormat="1"/>
    <row r="1380" s="14" customFormat="1"/>
    <row r="1381" s="14" customFormat="1"/>
    <row r="1382" s="14" customFormat="1"/>
    <row r="1383" s="14" customFormat="1"/>
    <row r="1384" s="14" customFormat="1"/>
    <row r="1385" s="14" customFormat="1"/>
    <row r="1386" s="14" customFormat="1"/>
    <row r="1387" s="14" customFormat="1"/>
    <row r="1388" s="14" customFormat="1"/>
    <row r="1389" s="14" customFormat="1"/>
    <row r="1390" s="14" customFormat="1"/>
    <row r="1391" s="14" customFormat="1"/>
    <row r="1392" s="14" customFormat="1"/>
    <row r="1393" s="14" customFormat="1"/>
    <row r="1394" s="14" customFormat="1"/>
    <row r="1395" s="14" customFormat="1"/>
    <row r="1396" s="14" customFormat="1"/>
    <row r="1397" s="14" customFormat="1"/>
    <row r="1398" s="14" customFormat="1"/>
    <row r="1399" s="14" customFormat="1"/>
    <row r="1400" s="14" customFormat="1"/>
    <row r="1401" s="14" customFormat="1"/>
    <row r="1402" s="14" customFormat="1"/>
    <row r="1403" s="14" customFormat="1"/>
    <row r="1404" s="14" customFormat="1"/>
    <row r="1405" s="14" customFormat="1"/>
    <row r="1406" s="14" customFormat="1"/>
    <row r="1407" s="14" customFormat="1"/>
    <row r="1408" s="14" customFormat="1"/>
    <row r="1409" s="14" customFormat="1"/>
    <row r="1410" s="14" customFormat="1"/>
    <row r="1411" s="14" customFormat="1"/>
    <row r="1412" s="14" customFormat="1"/>
    <row r="1413" s="14" customFormat="1"/>
    <row r="1414" s="14" customFormat="1"/>
    <row r="1415" s="14" customFormat="1"/>
    <row r="1416" s="14" customFormat="1"/>
    <row r="1417" s="14" customFormat="1"/>
    <row r="1418" s="14" customFormat="1"/>
    <row r="1419" s="14" customFormat="1"/>
    <row r="1420" s="14" customFormat="1"/>
    <row r="1421" s="14" customFormat="1"/>
    <row r="1422" s="14" customFormat="1"/>
    <row r="1423" s="14" customFormat="1"/>
    <row r="1424" s="14" customFormat="1"/>
    <row r="1425" s="14" customFormat="1"/>
    <row r="1426" s="14" customFormat="1"/>
    <row r="1427" s="14" customFormat="1"/>
    <row r="1428" s="14" customFormat="1"/>
    <row r="1429" s="14" customFormat="1"/>
    <row r="1430" s="14" customFormat="1"/>
    <row r="1431" s="14" customFormat="1"/>
    <row r="1432" s="14" customFormat="1"/>
    <row r="1433" s="14" customFormat="1"/>
    <row r="1434" s="14" customFormat="1"/>
    <row r="1435" s="14" customFormat="1"/>
    <row r="1436" s="14" customFormat="1"/>
    <row r="1437" s="14" customFormat="1"/>
    <row r="1438" s="14" customFormat="1"/>
    <row r="1439" s="14" customFormat="1"/>
    <row r="1440" s="14" customFormat="1"/>
    <row r="1441" s="14" customFormat="1"/>
    <row r="1442" s="14" customFormat="1"/>
    <row r="1443" s="14" customFormat="1"/>
    <row r="1444" s="14" customFormat="1"/>
    <row r="1445" s="14" customFormat="1"/>
    <row r="1446" s="14" customFormat="1"/>
    <row r="1447" s="14" customFormat="1"/>
    <row r="1448" s="14" customFormat="1"/>
    <row r="1449" s="14" customFormat="1"/>
    <row r="1450" s="14" customFormat="1"/>
    <row r="1451" s="14" customFormat="1"/>
    <row r="1452" s="14" customFormat="1"/>
    <row r="1453" s="14" customFormat="1"/>
    <row r="1454" s="14" customFormat="1"/>
    <row r="1455" s="14" customFormat="1"/>
    <row r="1456" s="14" customFormat="1"/>
    <row r="1457" s="14" customFormat="1"/>
    <row r="1458" s="14" customFormat="1"/>
    <row r="1459" s="14" customFormat="1"/>
    <row r="1460" s="14" customFormat="1"/>
    <row r="1461" s="14" customFormat="1"/>
    <row r="1462" s="14" customFormat="1"/>
    <row r="1463" s="14" customFormat="1"/>
    <row r="1464" s="14" customFormat="1"/>
    <row r="1465" s="14" customFormat="1"/>
    <row r="1466" s="14" customFormat="1"/>
    <row r="1467" s="14" customFormat="1"/>
    <row r="1468" s="14" customFormat="1"/>
    <row r="1469" s="14" customFormat="1"/>
    <row r="1470" s="14" customFormat="1"/>
    <row r="1471" s="14" customFormat="1"/>
    <row r="1472" s="14" customFormat="1"/>
    <row r="1473" s="14" customFormat="1"/>
    <row r="1474" s="14" customFormat="1"/>
    <row r="1475" s="14" customFormat="1"/>
    <row r="1476" s="14" customFormat="1"/>
    <row r="1477" s="14" customFormat="1"/>
    <row r="1478" s="14" customFormat="1"/>
    <row r="1479" s="14" customFormat="1"/>
    <row r="1480" s="14" customFormat="1"/>
    <row r="1481" s="14" customFormat="1"/>
    <row r="1482" s="14" customFormat="1"/>
    <row r="1483" s="14" customFormat="1"/>
    <row r="1484" s="14" customFormat="1"/>
    <row r="1485" s="14" customFormat="1"/>
    <row r="1486" s="14" customFormat="1"/>
    <row r="1487" s="14" customFormat="1"/>
    <row r="1488" s="14" customFormat="1"/>
    <row r="1489" s="14" customFormat="1"/>
    <row r="1490" s="14" customFormat="1"/>
    <row r="1491" s="14" customFormat="1"/>
    <row r="1492" s="14" customFormat="1"/>
    <row r="1493" s="14" customFormat="1"/>
    <row r="1494" s="14" customFormat="1"/>
    <row r="1495" s="14" customFormat="1"/>
    <row r="1496" s="14" customFormat="1"/>
    <row r="1497" s="14" customFormat="1"/>
    <row r="1498" s="14" customFormat="1"/>
    <row r="1499" s="14" customFormat="1"/>
    <row r="1500" s="14" customFormat="1"/>
    <row r="1501" s="14" customFormat="1"/>
    <row r="1502" s="14" customFormat="1"/>
    <row r="1503" s="14" customFormat="1"/>
    <row r="1504" s="14" customFormat="1"/>
    <row r="1505" s="14" customFormat="1"/>
    <row r="1506" s="14" customFormat="1"/>
    <row r="1507" s="14" customFormat="1"/>
    <row r="1508" s="14" customFormat="1"/>
    <row r="1509" s="14" customFormat="1"/>
    <row r="1510" s="14" customFormat="1"/>
    <row r="1511" s="14" customFormat="1"/>
    <row r="1512" s="14" customFormat="1"/>
    <row r="1513" s="14" customFormat="1"/>
    <row r="1514" s="14" customFormat="1"/>
    <row r="1515" s="14" customFormat="1"/>
    <row r="1516" s="14" customFormat="1"/>
    <row r="1517" s="14" customFormat="1"/>
    <row r="1518" s="14" customFormat="1"/>
    <row r="1519" s="14" customFormat="1"/>
    <row r="1520" s="14" customFormat="1"/>
    <row r="1521" s="14" customFormat="1"/>
    <row r="1522" s="14" customFormat="1"/>
    <row r="1523" s="14" customFormat="1"/>
    <row r="1524" s="14" customFormat="1"/>
    <row r="1525" s="14" customFormat="1"/>
    <row r="1526" s="14" customFormat="1"/>
    <row r="1527" s="14" customFormat="1"/>
    <row r="1528" s="14" customFormat="1"/>
    <row r="1529" s="14" customFormat="1"/>
    <row r="1530" s="14" customFormat="1"/>
    <row r="1531" s="14" customFormat="1"/>
    <row r="1532" s="14" customFormat="1"/>
    <row r="1533" s="14" customFormat="1"/>
    <row r="1534" s="14" customFormat="1"/>
    <row r="1535" s="14" customFormat="1"/>
    <row r="1536" s="14" customFormat="1"/>
    <row r="1537" s="14" customFormat="1"/>
    <row r="1538" s="14" customFormat="1"/>
    <row r="1539" s="14" customFormat="1"/>
    <row r="1540" s="14" customFormat="1"/>
    <row r="1541" s="14" customFormat="1"/>
    <row r="1542" s="14" customFormat="1"/>
    <row r="1543" s="14" customFormat="1"/>
    <row r="1544" s="14" customFormat="1"/>
    <row r="1545" s="14" customFormat="1"/>
    <row r="1546" s="14" customFormat="1"/>
    <row r="1547" s="14" customFormat="1"/>
    <row r="1548" s="14" customFormat="1"/>
    <row r="1549" s="14" customFormat="1"/>
    <row r="1550" s="14" customFormat="1"/>
    <row r="1551" s="14" customFormat="1"/>
    <row r="1552" s="14" customFormat="1"/>
    <row r="1553" s="14" customFormat="1"/>
    <row r="1554" s="14" customFormat="1"/>
    <row r="1555" s="14" customFormat="1"/>
    <row r="1556" s="14" customFormat="1"/>
    <row r="1557" s="14" customFormat="1"/>
    <row r="1558" s="14" customFormat="1"/>
    <row r="1559" s="14" customFormat="1"/>
    <row r="1560" s="14" customFormat="1"/>
    <row r="1561" s="14" customFormat="1"/>
    <row r="1562" s="14" customFormat="1"/>
    <row r="1563" s="14" customFormat="1"/>
    <row r="1564" s="14" customFormat="1"/>
    <row r="1565" s="14" customFormat="1"/>
    <row r="1566" s="14" customFormat="1"/>
    <row r="1567" s="14" customFormat="1"/>
    <row r="1568" s="14" customFormat="1"/>
    <row r="1569" s="14" customFormat="1"/>
    <row r="1570" s="14" customFormat="1"/>
    <row r="1571" s="14" customFormat="1"/>
    <row r="1572" s="14" customFormat="1"/>
    <row r="1573" s="14" customFormat="1"/>
    <row r="1574" s="14" customFormat="1"/>
    <row r="1575" s="14" customFormat="1"/>
    <row r="1576" s="14" customFormat="1"/>
    <row r="1577" s="14" customFormat="1"/>
    <row r="1578" s="14" customFormat="1"/>
    <row r="1579" s="14" customFormat="1"/>
    <row r="1580" s="14" customFormat="1"/>
    <row r="1581" s="14" customFormat="1"/>
    <row r="1582" s="14" customFormat="1"/>
    <row r="1583" s="14" customFormat="1"/>
    <row r="1584" s="14" customFormat="1"/>
    <row r="1585" s="14" customFormat="1"/>
    <row r="1586" s="14" customFormat="1"/>
    <row r="1587" s="14" customFormat="1"/>
    <row r="1588" s="14" customFormat="1"/>
    <row r="1589" s="14" customFormat="1"/>
    <row r="1590" s="14" customFormat="1"/>
    <row r="1591" s="14" customFormat="1"/>
    <row r="1592" s="14" customFormat="1"/>
    <row r="1593" s="14" customFormat="1"/>
    <row r="1594" s="14" customFormat="1"/>
    <row r="1595" s="14" customFormat="1"/>
    <row r="1596" s="14" customFormat="1"/>
    <row r="1597" s="14" customFormat="1"/>
    <row r="1598" s="14" customFormat="1"/>
    <row r="1599" s="14" customFormat="1"/>
    <row r="1600" s="14" customFormat="1"/>
    <row r="1601" s="14" customFormat="1"/>
    <row r="1602" s="14" customFormat="1"/>
    <row r="1603" s="14" customFormat="1"/>
    <row r="1604" s="14" customFormat="1"/>
    <row r="1605" s="14" customFormat="1"/>
    <row r="1606" s="14" customFormat="1"/>
    <row r="1607" s="14" customFormat="1"/>
    <row r="1608" s="14" customFormat="1"/>
    <row r="1609" s="14" customFormat="1"/>
    <row r="1610" s="14" customFormat="1"/>
    <row r="1611" s="14" customFormat="1"/>
    <row r="1612" s="14" customFormat="1"/>
    <row r="1613" s="14" customFormat="1"/>
    <row r="1614" s="14" customFormat="1"/>
    <row r="1615" s="14" customFormat="1"/>
    <row r="1616" s="14" customFormat="1"/>
    <row r="1617" s="14" customFormat="1"/>
    <row r="1618" s="14" customFormat="1"/>
    <row r="1619" s="14" customFormat="1"/>
    <row r="1620" s="14" customFormat="1"/>
    <row r="1621" s="14" customFormat="1"/>
    <row r="1622" s="14" customFormat="1"/>
    <row r="1623" s="14" customFormat="1"/>
    <row r="1624" s="14" customFormat="1"/>
    <row r="1625" s="14" customFormat="1"/>
    <row r="1626" s="14" customFormat="1"/>
    <row r="1627" s="14" customFormat="1"/>
    <row r="1628" s="14" customFormat="1"/>
    <row r="1629" s="14" customFormat="1"/>
    <row r="1630" s="14" customFormat="1"/>
    <row r="1631" s="14" customFormat="1"/>
    <row r="1632" s="14" customFormat="1"/>
    <row r="1633" s="14" customFormat="1"/>
    <row r="1634" s="14" customFormat="1"/>
    <row r="1635" s="14" customFormat="1"/>
    <row r="1636" s="14" customFormat="1"/>
    <row r="1637" s="14" customFormat="1"/>
    <row r="1638" s="14" customFormat="1"/>
    <row r="1639" s="14" customFormat="1"/>
    <row r="1640" s="14" customFormat="1"/>
    <row r="1641" s="14" customFormat="1"/>
    <row r="1642" s="14" customFormat="1"/>
    <row r="1643" s="14" customFormat="1"/>
    <row r="1644" s="14" customFormat="1"/>
    <row r="1645" s="14" customFormat="1"/>
    <row r="1646" s="14" customFormat="1"/>
    <row r="1647" s="14" customFormat="1"/>
    <row r="1648" s="14" customFormat="1"/>
    <row r="1649" s="14" customFormat="1"/>
    <row r="1650" s="14" customFormat="1"/>
    <row r="1651" s="14" customFormat="1"/>
    <row r="1652" s="14" customFormat="1"/>
    <row r="1653" s="14" customFormat="1"/>
    <row r="1654" s="14" customFormat="1"/>
    <row r="1655" s="14" customFormat="1"/>
    <row r="1656" s="14" customFormat="1"/>
    <row r="1657" s="14" customFormat="1"/>
    <row r="1658" s="14" customFormat="1"/>
    <row r="1659" s="14" customFormat="1"/>
    <row r="1660" s="14" customFormat="1"/>
    <row r="1661" s="14" customFormat="1"/>
    <row r="1662" s="14" customFormat="1"/>
    <row r="1663" s="14" customFormat="1"/>
    <row r="1664" s="14" customFormat="1"/>
    <row r="1665" s="14" customFormat="1"/>
    <row r="1666" s="14" customFormat="1"/>
    <row r="1667" s="14" customFormat="1"/>
    <row r="1668" s="14" customFormat="1"/>
    <row r="1669" s="14" customFormat="1"/>
    <row r="1670" s="14" customFormat="1"/>
    <row r="1671" s="14" customFormat="1"/>
    <row r="1672" s="14" customFormat="1"/>
    <row r="1673" s="14" customFormat="1"/>
    <row r="1674" s="14" customFormat="1"/>
    <row r="1675" s="14" customFormat="1"/>
    <row r="1676" s="14" customFormat="1"/>
    <row r="1677" s="14" customFormat="1"/>
    <row r="1678" s="14" customFormat="1"/>
    <row r="1679" s="14" customFormat="1"/>
    <row r="1680" s="14" customFormat="1"/>
    <row r="1681" s="14" customFormat="1"/>
    <row r="1682" s="14" customFormat="1"/>
    <row r="1683" s="14" customFormat="1"/>
    <row r="1684" s="14" customFormat="1"/>
    <row r="1685" s="14" customFormat="1"/>
    <row r="1686" s="14" customFormat="1"/>
    <row r="1687" s="14" customFormat="1"/>
    <row r="1688" s="14" customFormat="1"/>
    <row r="1689" s="14" customFormat="1"/>
    <row r="1690" s="14" customFormat="1"/>
    <row r="1691" s="14" customFormat="1"/>
    <row r="1692" s="14" customFormat="1"/>
    <row r="1693" s="14" customFormat="1"/>
    <row r="1694" s="14" customFormat="1"/>
    <row r="1695" s="14" customFormat="1"/>
    <row r="1696" s="14" customFormat="1"/>
    <row r="1697" s="14" customFormat="1"/>
    <row r="1698" s="14" customFormat="1"/>
    <row r="1699" s="14" customFormat="1"/>
    <row r="1700" s="14" customFormat="1"/>
    <row r="1701" s="14" customFormat="1"/>
    <row r="1702" s="14" customFormat="1"/>
    <row r="1703" s="14" customFormat="1"/>
    <row r="1704" s="14" customFormat="1"/>
    <row r="1705" s="14" customFormat="1"/>
    <row r="1706" s="14" customFormat="1"/>
    <row r="1707" s="14" customFormat="1"/>
    <row r="1708" s="14" customFormat="1"/>
    <row r="1709" s="14" customFormat="1"/>
    <row r="1710" s="14" customFormat="1"/>
    <row r="1711" s="14" customFormat="1"/>
    <row r="1712" s="14" customFormat="1"/>
    <row r="1713" s="14" customFormat="1"/>
    <row r="1714" s="14" customFormat="1"/>
    <row r="1715" s="14" customFormat="1"/>
    <row r="1716" s="14" customFormat="1"/>
    <row r="1717" s="14" customFormat="1"/>
    <row r="1718" s="14" customFormat="1"/>
    <row r="1719" s="14" customFormat="1"/>
    <row r="1720" s="14" customFormat="1"/>
    <row r="1721" s="14" customFormat="1"/>
    <row r="1722" s="14" customFormat="1"/>
    <row r="1723" s="14" customFormat="1"/>
    <row r="1724" s="14" customFormat="1"/>
    <row r="1725" s="14" customFormat="1"/>
    <row r="1726" s="14" customFormat="1"/>
    <row r="1727" s="14" customFormat="1"/>
    <row r="1728" s="14" customFormat="1"/>
    <row r="1729" s="14" customFormat="1"/>
    <row r="1730" s="14" customFormat="1"/>
    <row r="1731" s="14" customFormat="1"/>
    <row r="1732" s="14" customFormat="1"/>
    <row r="1733" s="14" customFormat="1"/>
    <row r="1734" s="14" customFormat="1"/>
    <row r="1735" s="14" customFormat="1"/>
    <row r="1736" s="14" customFormat="1"/>
    <row r="1737" s="14" customFormat="1"/>
    <row r="1738" s="14" customFormat="1"/>
    <row r="1739" s="14" customFormat="1"/>
    <row r="1740" s="14" customFormat="1"/>
    <row r="1741" s="14" customFormat="1"/>
    <row r="1742" s="14" customFormat="1"/>
    <row r="1743" s="14" customFormat="1"/>
    <row r="1744" s="14" customFormat="1"/>
    <row r="1745" s="14" customFormat="1"/>
    <row r="1746" s="14" customFormat="1"/>
    <row r="1747" s="14" customFormat="1"/>
    <row r="1748" s="14" customFormat="1"/>
  </sheetData>
  <sheetProtection password="ED78" sheet="1" objects="1" scenarios="1" selectLockedCells="1"/>
  <sortState ref="O11:O26">
    <sortCondition ref="O11"/>
  </sortState>
  <mergeCells count="3">
    <mergeCell ref="C6:G6"/>
    <mergeCell ref="B4:E4"/>
    <mergeCell ref="C1:G1"/>
  </mergeCells>
  <phoneticPr fontId="8" type="noConversion"/>
  <conditionalFormatting sqref="I10:I208">
    <cfRule type="cellIs" dxfId="1" priority="2" operator="equal">
      <formula>0</formula>
    </cfRule>
  </conditionalFormatting>
  <conditionalFormatting sqref="D10:D71">
    <cfRule type="containsText" dxfId="0" priority="1" operator="containsText" text="NP">
      <formula>NOT(ISERROR(SEARCH("NP",D10)))</formula>
    </cfRule>
  </conditionalFormatting>
  <dataValidations count="2">
    <dataValidation type="list" allowBlank="1" showInputMessage="1" promptTitle="Seleccione um clube da lista" sqref="B6">
      <formula1>$N$11:$N$30</formula1>
    </dataValidation>
    <dataValidation type="list" allowBlank="1" showInputMessage="1" showErrorMessage="1" sqref="B10:B71">
      <formula1>$I$10:$I$200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A10:K208" emptyCellReference="1"/>
  </ignoredErrors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Atletas</vt:lpstr>
      <vt:lpstr>Dados_2</vt:lpstr>
      <vt:lpstr>Inscr_por_NOME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2020-03-04T16:24:22Z</cp:lastPrinted>
  <dcterms:created xsi:type="dcterms:W3CDTF">2014-11-26T18:34:13Z</dcterms:created>
  <dcterms:modified xsi:type="dcterms:W3CDTF">2020-03-04T16:27:30Z</dcterms:modified>
</cp:coreProperties>
</file>